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92.168.200.20\v\OFICINA LIBRE ACCESO\- - 2025\12 - Diciembre\Estado HTNAL 2025\"/>
    </mc:Choice>
  </mc:AlternateContent>
  <xr:revisionPtr revIDLastSave="0" documentId="8_{7D0527C8-C0B4-4736-A161-722ADCC21B53}" xr6:coauthVersionLast="47" xr6:coauthVersionMax="47" xr10:uidLastSave="{00000000-0000-0000-0000-000000000000}"/>
  <bookViews>
    <workbookView xWindow="-120" yWindow="-120" windowWidth="20730" windowHeight="11160" xr2:uid="{00000000-000D-0000-FFFF-FFFF00000000}"/>
  </bookViews>
  <sheets>
    <sheet name="Estado de Situacion" sheetId="1" r:id="rId1"/>
    <sheet name="Estado de Rendimiento" sheetId="2" r:id="rId2"/>
    <sheet name="Estado Flujo de Efectivo" sheetId="3" r:id="rId3"/>
    <sheet name="Estado de Activo Neto" sheetId="4" r:id="rId4"/>
    <sheet name="Estado Comportam. los Importes" sheetId="5" r:id="rId5"/>
    <sheet name="Nota de los Estados" sheetId="6" r:id="rId6"/>
  </sheets>
  <externalReferences>
    <externalReference r:id="rId7"/>
    <externalReference r:id="rId8"/>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68" i="6" l="1"/>
  <c r="C368" i="6"/>
  <c r="D313" i="6"/>
  <c r="C313" i="6"/>
  <c r="S300" i="6"/>
  <c r="R300" i="6"/>
  <c r="Q300" i="6"/>
  <c r="P300" i="6"/>
  <c r="O300" i="6"/>
  <c r="N300" i="6"/>
  <c r="L300" i="6"/>
  <c r="K300" i="6"/>
  <c r="J300" i="6"/>
  <c r="I300" i="6"/>
  <c r="H300" i="6"/>
  <c r="G300" i="6"/>
  <c r="D297" i="6"/>
  <c r="C297" i="6"/>
  <c r="D280" i="6"/>
  <c r="C280" i="6"/>
  <c r="D215" i="6"/>
  <c r="C215" i="6"/>
  <c r="D196" i="6"/>
  <c r="C196" i="6"/>
  <c r="D184" i="6"/>
  <c r="C182" i="6"/>
  <c r="C181" i="6"/>
  <c r="C180" i="6"/>
  <c r="D165" i="6"/>
  <c r="F108" i="6"/>
  <c r="E108" i="6"/>
  <c r="D108" i="6"/>
  <c r="C107" i="6"/>
  <c r="C105" i="6"/>
  <c r="C108" i="6" s="1"/>
  <c r="G108" i="6" s="1"/>
  <c r="E102" i="6"/>
  <c r="E109" i="6" s="1"/>
  <c r="D102" i="6"/>
  <c r="D109" i="6" s="1"/>
  <c r="C102" i="6"/>
  <c r="G101" i="6"/>
  <c r="G96" i="6"/>
  <c r="G102" i="6" s="1"/>
  <c r="D80" i="6"/>
  <c r="C80" i="6"/>
  <c r="D64" i="6"/>
  <c r="C64" i="6"/>
  <c r="D47" i="6"/>
  <c r="C47" i="6"/>
  <c r="C13" i="6"/>
  <c r="C14" i="6" s="1"/>
  <c r="C184" i="6" l="1"/>
  <c r="G109" i="6"/>
  <c r="C109" i="6"/>
  <c r="G105" i="6"/>
  <c r="F28" i="5"/>
  <c r="E28" i="5"/>
  <c r="F27" i="5"/>
  <c r="E27" i="5"/>
  <c r="F26" i="5"/>
  <c r="E26" i="5"/>
  <c r="F25" i="5"/>
  <c r="F24" i="5"/>
  <c r="E24" i="5"/>
  <c r="F23" i="5"/>
  <c r="E23" i="5"/>
  <c r="F22" i="5"/>
  <c r="E22" i="5"/>
  <c r="F21" i="5"/>
  <c r="E21" i="5"/>
  <c r="F20" i="5"/>
  <c r="E20" i="5"/>
  <c r="C19" i="5"/>
  <c r="E19" i="5" s="1"/>
  <c r="D18" i="5"/>
  <c r="C18" i="5"/>
  <c r="F18" i="5" s="1"/>
  <c r="F17" i="5"/>
  <c r="F16" i="5"/>
  <c r="E16" i="5"/>
  <c r="F15" i="5"/>
  <c r="E15" i="5"/>
  <c r="F14" i="5"/>
  <c r="E14" i="5"/>
  <c r="F13" i="5"/>
  <c r="E13" i="5"/>
  <c r="F12" i="5"/>
  <c r="E12" i="5"/>
  <c r="F11" i="5"/>
  <c r="E11" i="5"/>
  <c r="F10" i="5"/>
  <c r="E10" i="5"/>
  <c r="F9" i="5"/>
  <c r="E9" i="5"/>
  <c r="D8" i="5"/>
  <c r="D29" i="5" s="1"/>
  <c r="C8" i="5"/>
  <c r="F8" i="5" l="1"/>
  <c r="F29" i="5" s="1"/>
  <c r="E18" i="5"/>
  <c r="F19" i="5"/>
  <c r="C29" i="5"/>
  <c r="E29" i="5" s="1"/>
  <c r="E8" i="5"/>
  <c r="E22" i="4" l="1"/>
  <c r="D22" i="4"/>
  <c r="C22" i="4"/>
  <c r="F21" i="4"/>
  <c r="H21" i="4" s="1"/>
  <c r="G21" i="4" s="1"/>
  <c r="H20" i="4"/>
  <c r="G20" i="4"/>
  <c r="G16" i="4"/>
  <c r="F16" i="4"/>
  <c r="F22" i="4" s="1"/>
  <c r="H14" i="4"/>
  <c r="H13" i="4"/>
  <c r="H12" i="4"/>
  <c r="H11" i="4"/>
  <c r="H10" i="4"/>
  <c r="H16" i="4" l="1"/>
  <c r="H22" i="4" s="1"/>
  <c r="G22" i="4" s="1"/>
  <c r="E25" i="3"/>
  <c r="E27" i="3" s="1"/>
  <c r="C26" i="3" s="1"/>
  <c r="E24" i="3"/>
  <c r="E21" i="3"/>
  <c r="C21" i="3"/>
  <c r="E17" i="3"/>
  <c r="C17" i="3"/>
  <c r="C25" i="3" s="1"/>
  <c r="C27" i="3" s="1"/>
  <c r="D25" i="2" l="1"/>
  <c r="B25" i="2"/>
  <c r="B28" i="2" s="1"/>
  <c r="C21" i="2"/>
  <c r="D15" i="2"/>
  <c r="D28" i="2" s="1"/>
  <c r="B15" i="2"/>
  <c r="B37" i="1"/>
  <c r="B36" i="1"/>
  <c r="B34" i="1"/>
  <c r="C31" i="1"/>
  <c r="C34" i="1" s="1"/>
  <c r="B30" i="1"/>
  <c r="B31" i="1" s="1"/>
  <c r="B25" i="1"/>
  <c r="B18" i="1"/>
  <c r="B20" i="1" s="1"/>
  <c r="B13" i="1"/>
  <c r="B39" i="1" l="1"/>
  <c r="B40" i="1"/>
</calcChain>
</file>

<file path=xl/sharedStrings.xml><?xml version="1.0" encoding="utf-8"?>
<sst xmlns="http://schemas.openxmlformats.org/spreadsheetml/2006/main" count="413" uniqueCount="339">
  <si>
    <t>HOSPITAL UNIVERSITARIO DOCENTE  TRAUMATOLOGICO DR. NEY ARIAS LORA</t>
  </si>
  <si>
    <t>Estado de Situación Financiera</t>
  </si>
  <si>
    <t>4Al 31 de Diciembre  de 2025 y 2024</t>
  </si>
  <si>
    <t xml:space="preserve"> (Valores en RD$)</t>
  </si>
  <si>
    <t>Activos</t>
  </si>
  <si>
    <t>Activos corrientes</t>
  </si>
  <si>
    <t xml:space="preserve">Efectivo y equivalente de efectivo (Notas 7) </t>
  </si>
  <si>
    <t>Cuenta por cobrar a corto plazo (Notas 8)</t>
  </si>
  <si>
    <t>Inventarios (Nota 9)</t>
  </si>
  <si>
    <t>Pagos anticipados (Nota 10)</t>
  </si>
  <si>
    <t>Total activos corrientes</t>
  </si>
  <si>
    <t>Activos no corrientes</t>
  </si>
  <si>
    <t>Propiedad, planta y equipo neto (Nota 11)</t>
  </si>
  <si>
    <t>Activos intangibles (Nota 11)</t>
  </si>
  <si>
    <t>Total activos no corrientes</t>
  </si>
  <si>
    <t>Total activos</t>
  </si>
  <si>
    <t>Pasivos corrientes</t>
  </si>
  <si>
    <t>Cuentas por pagar a corto plazo (Nota 12)</t>
  </si>
  <si>
    <t>Provision a corto plazo (Nota 12.1)</t>
  </si>
  <si>
    <t>Total pasivos corrientes</t>
  </si>
  <si>
    <t>Pasivos no corrientes</t>
  </si>
  <si>
    <t>Cuentas por pagar a largo plazo (Nota 12.2)</t>
  </si>
  <si>
    <t>Total pasivos no corrientes</t>
  </si>
  <si>
    <t>Total pasivos</t>
  </si>
  <si>
    <t>Activos Netos/Patrimonio (Notas 13 )</t>
  </si>
  <si>
    <t>Capital</t>
  </si>
  <si>
    <t>Reservas</t>
  </si>
  <si>
    <t>Resultado del período (ahorro / desahorro)</t>
  </si>
  <si>
    <t>Resultado acumulado</t>
  </si>
  <si>
    <t>Intereses minoritarios</t>
  </si>
  <si>
    <t>Patrimonio Neto</t>
  </si>
  <si>
    <t>Total Activos Netos/Patrimonio mas Pasivos</t>
  </si>
  <si>
    <t>Dr. Victor  Rosario</t>
  </si>
  <si>
    <t>Directora General</t>
  </si>
  <si>
    <t xml:space="preserve"> Licda. Rosanne Medina Reyes </t>
  </si>
  <si>
    <t>Licda. Cynthia Payano</t>
  </si>
  <si>
    <t xml:space="preserve"> Sub-Directora Financiera y Administrativo</t>
  </si>
  <si>
    <t xml:space="preserve"> Gerente de Contabilidad</t>
  </si>
  <si>
    <t>Estado de Rendimiento Financiero</t>
  </si>
  <si>
    <t>Del ejercicio terminado al 31 de Diciembre   2025 y 2024</t>
  </si>
  <si>
    <t>(Valores en RD$)</t>
  </si>
  <si>
    <t>Ingresos (Notas 14 )</t>
  </si>
  <si>
    <t>Ingresos por transacciones con contraprestación</t>
  </si>
  <si>
    <t>Transferencias y donaciones</t>
  </si>
  <si>
    <t>Recargos, multas y otros ingresos</t>
  </si>
  <si>
    <t>Total ingresos</t>
  </si>
  <si>
    <t>Gastos (Notas 15, 16,17,18, 19,20, 21 y 22)</t>
  </si>
  <si>
    <t>Sueldos, salarios y beneficios a empleados</t>
  </si>
  <si>
    <t>Subvenciones y otros pagos por transferencias</t>
  </si>
  <si>
    <t>Suministros y material para consumo</t>
  </si>
  <si>
    <t>Gasto de depreciación y amortización</t>
  </si>
  <si>
    <t>Deterioro de equipos y mobiliario de oficina y alojamiento</t>
  </si>
  <si>
    <t>Otros gastos</t>
  </si>
  <si>
    <t>Gastos financieros</t>
  </si>
  <si>
    <t>Total gastos</t>
  </si>
  <si>
    <t>Dr. Victor Rosario</t>
  </si>
  <si>
    <t>Estado de Flujo de Efectivo</t>
  </si>
  <si>
    <t>Del ejercicio terminado al 31 de Diciembre  2025 y 2024</t>
  </si>
  <si>
    <t>Flujo de efectivo procedentes de actividades operativas</t>
  </si>
  <si>
    <t>Cobros por venta de bienes y servicios y arrendamientos</t>
  </si>
  <si>
    <t xml:space="preserve">Cobros de subvenciones, transferencias, y otras asignaciones </t>
  </si>
  <si>
    <t>Otros cobros</t>
  </si>
  <si>
    <t>Pagos a los trabajadores o en beneficio de ellos</t>
  </si>
  <si>
    <t xml:space="preserve">Pagos por contribuciones a la seguridad social </t>
  </si>
  <si>
    <t>Pagos a proveedores</t>
  </si>
  <si>
    <t>Otros pagos</t>
  </si>
  <si>
    <t>Flujos de efectivo netos de las actividades de operación</t>
  </si>
  <si>
    <t>Flujos de efectivo de las actividades de inversión</t>
  </si>
  <si>
    <t>Pagos por adquisición de propiedad, planta y equipo</t>
  </si>
  <si>
    <t>Flujos de efectivo netos por las actividades de inversión</t>
  </si>
  <si>
    <t>Flujos de efectivo de las actividades de financiación</t>
  </si>
  <si>
    <t xml:space="preserve">Incremento/(Disminución) neta en el efectivo y equivalentes al efectivo </t>
  </si>
  <si>
    <t>Efectivo y equivalentes al efectivo al principio del periodo</t>
  </si>
  <si>
    <t>Efectivo y equivalentes al efectivo al final del periodo</t>
  </si>
  <si>
    <t>Estado de Cambio de Activo Neto / Patrimonio</t>
  </si>
  <si>
    <t>Del ejercicio terminado al 31 de Diciembre  de 2025</t>
  </si>
  <si>
    <t>Capital Aportado</t>
  </si>
  <si>
    <t>Cambios en Políticas Contables</t>
  </si>
  <si>
    <t>Revaluación</t>
  </si>
  <si>
    <t>Resultados Acumulados</t>
  </si>
  <si>
    <t>Total Activos Netos / Patrimonio</t>
  </si>
  <si>
    <t>Saldo al 31de diciembre de 2022</t>
  </si>
  <si>
    <t xml:space="preserve">Cambio en políticas contables </t>
  </si>
  <si>
    <t>Revaluación de Propiedad, planta y equipo</t>
  </si>
  <si>
    <t>Ajuste al patrimonio</t>
  </si>
  <si>
    <t>Resultado del período</t>
  </si>
  <si>
    <t>Saldo al 31 de Diciembre  de 2024</t>
  </si>
  <si>
    <t>Efecto del gasto de depreciación de los activos revaluados</t>
  </si>
  <si>
    <t>Saldo al 31 de Diciembre   2025</t>
  </si>
  <si>
    <t>HOSPITLAL UNIVERSITARIO DOCENTE  TRAUMATOLOGICO DR. NEY ARIAS LORA</t>
  </si>
  <si>
    <t xml:space="preserve">Estado de Comparación de los Importes Presupuestados y Realizados </t>
  </si>
  <si>
    <t>Durante el periodo Terminado al 31 Diciembre  2025</t>
  </si>
  <si>
    <t>Presupuesto sobre la Base de Efectivo</t>
  </si>
  <si>
    <t>(Clasificación de Ingresos y Gastos por Objeto)</t>
  </si>
  <si>
    <t>Concepto</t>
  </si>
  <si>
    <t>Presupuesto Reformado (A)</t>
  </si>
  <si>
    <t>Presupuesto Ejecutado (B)</t>
  </si>
  <si>
    <t>% de Variac Ejecución (C=B/A)</t>
  </si>
  <si>
    <t>Variación (D=A-B)</t>
  </si>
  <si>
    <t>Ingresos totales</t>
  </si>
  <si>
    <t>Impuestos</t>
  </si>
  <si>
    <t>Contribuciones Sociales</t>
  </si>
  <si>
    <t>Donaciones</t>
  </si>
  <si>
    <t>Transferencias</t>
  </si>
  <si>
    <t>Ingresos por contraprestación</t>
  </si>
  <si>
    <t>Otros ingresos</t>
  </si>
  <si>
    <t>Venta de activos no financieros</t>
  </si>
  <si>
    <t>Activos financieros con fines de política</t>
  </si>
  <si>
    <t>Ingresos a especificar</t>
  </si>
  <si>
    <t>Gastos totales</t>
  </si>
  <si>
    <t>Remuneraciones y contribuciones</t>
  </si>
  <si>
    <t>Contratación de servicios</t>
  </si>
  <si>
    <t>Materiales y suministros</t>
  </si>
  <si>
    <t>Transferencias corrientes</t>
  </si>
  <si>
    <t>Transferencias de capital</t>
  </si>
  <si>
    <t>Bienes muebles, inmuebles e intangibles</t>
  </si>
  <si>
    <t>Obras</t>
  </si>
  <si>
    <t>Adquisición de Activos Financieros con fines de Políticas</t>
  </si>
  <si>
    <t>otros gastos</t>
  </si>
  <si>
    <r>
      <rPr>
        <b/>
        <sz val="14"/>
        <color rgb="FF231F20"/>
        <rFont val="Times New Roman"/>
        <family val="1"/>
      </rPr>
      <t>Resultado financiero (1-2)</t>
    </r>
  </si>
  <si>
    <t>Nota #7 Efectivo y equivalentes de efectivo.</t>
  </si>
  <si>
    <t>Al  31 de Diciembre  del año 2025 el balance disponible en cajas y bancos es de RD$284,205,440.69 en comparación  con el   del año anterior  fue de RD$ RD$85,823,337.89 , reflejando esto una aumento  de un 70% el incremento es esta partida es debido a la adición realizado al fondo 100 por el servicio para cumplir con el aumento realizado al personal médico. Cabe resaltar que en este año también se realizó la apertura  en nuestro centro de  la cuenta de anticipos financieros.</t>
  </si>
  <si>
    <t>Comparación 7 Disponibilidad en Bancos</t>
  </si>
  <si>
    <t>2025</t>
  </si>
  <si>
    <t>2024</t>
  </si>
  <si>
    <t>Fondo 100  ctas.010-238489-4</t>
  </si>
  <si>
    <t>Operativa Banreservas ctas.033-002580-5</t>
  </si>
  <si>
    <t>Anticipo Financiero ctas</t>
  </si>
  <si>
    <t>Cuenta Unica del Tesoro (Cuenta Cut). 010-252344-4</t>
  </si>
  <si>
    <t>Total Disponibilidad en Bancos</t>
  </si>
  <si>
    <t>Total Disponibilidad en Caja y Bancos</t>
  </si>
  <si>
    <t xml:space="preserve">                                                                                                    </t>
  </si>
  <si>
    <t>Nota #8  Cuentas Por Cobrar  Corto Plazo</t>
  </si>
  <si>
    <t>Al 31 de Diciembre  del año 2025 la cuenta por cobrar presenta un monto de  RD$141,907,604.07 en comparación con el 31 de Diciembre 2024, la cual presentaba un monto de  RD$RD$141,907,604.07 , la misma presenta una aumento de 18% , siendo  el porcentaje más alto se corresponde a los acuerdos pacientes</t>
  </si>
  <si>
    <t>Comparación 8.1 Cuentas por Cobrar</t>
  </si>
  <si>
    <t>ARS YUNEN</t>
  </si>
  <si>
    <t>ARS UNIVERSAL</t>
  </si>
  <si>
    <t>ARS SIMAG</t>
  </si>
  <si>
    <t>ARS SEMMA</t>
  </si>
  <si>
    <t>ARS SALUD SEGURA</t>
  </si>
  <si>
    <t>ARS RESERVAS</t>
  </si>
  <si>
    <t>ARS RENACER</t>
  </si>
  <si>
    <t>ARS MAPFRE</t>
  </si>
  <si>
    <t>ARS META SALUD</t>
  </si>
  <si>
    <t>ARS LA MONUMENTAL</t>
  </si>
  <si>
    <t>ARS HUMANO</t>
  </si>
  <si>
    <t>ARS PRIMERA HUMANO</t>
  </si>
  <si>
    <t>ARS GMA</t>
  </si>
  <si>
    <t>ARS FUTURO</t>
  </si>
  <si>
    <t>ARS FF.AA.</t>
  </si>
  <si>
    <t>ARS CMD</t>
  </si>
  <si>
    <t>ARS BANCO CENTRAL</t>
  </si>
  <si>
    <t>ARS ARL</t>
  </si>
  <si>
    <t>ARS ASEMAP</t>
  </si>
  <si>
    <t>ARS APS</t>
  </si>
  <si>
    <t>ARS SENASA</t>
  </si>
  <si>
    <t>ARS SENASA SIRS</t>
  </si>
  <si>
    <t>Instituciones</t>
  </si>
  <si>
    <t>Usuarios privados</t>
  </si>
  <si>
    <t>Total Cuentas por Cobrar</t>
  </si>
  <si>
    <t xml:space="preserve">                                                                                                        </t>
  </si>
  <si>
    <t>Nota 9. Inventarios</t>
  </si>
  <si>
    <t xml:space="preserve">Al 31 de Diciembre del año 2025  esta cuenta presenta un balance de  RD$179,609,974.14 , mientras que al cierre   del año 2024 su  balance fue de RD$RD$158,359,523.455, representando esto  un 12%  por encima </t>
  </si>
  <si>
    <t>Comparación 9 Inventarios de Almacenes</t>
  </si>
  <si>
    <t xml:space="preserve"> 2025</t>
  </si>
  <si>
    <t xml:space="preserve"> 2024</t>
  </si>
  <si>
    <t>Almacén de Farmacia</t>
  </si>
  <si>
    <t>Farmacia</t>
  </si>
  <si>
    <t>Materiales de Oficinas</t>
  </si>
  <si>
    <t>Materiales de Limpieza</t>
  </si>
  <si>
    <t>Materiales de mantenimiento</t>
  </si>
  <si>
    <t>Almacén de Alimentos y Bebidas</t>
  </si>
  <si>
    <t>Almacen de laboratorios</t>
  </si>
  <si>
    <t xml:space="preserve"> Inventarios </t>
  </si>
  <si>
    <t>Nota 10. Pagos Anticipados</t>
  </si>
  <si>
    <t>Los gastos pagados anticipados  corresponden  a las pólizas de seguros no consumidas y a la adquisición de licencia  de informática , al 31 de Diciembre 2025 ascienden  a RD$435,766.40 comparativa con el cierre  2024  por un monto de RD$ 574,682.20, presenta una disminución de 32%  esto debido a que estel añounico.</t>
  </si>
  <si>
    <t>Comparación 10.1 Póliza de Seguro</t>
  </si>
  <si>
    <t>Seguro de Vehículos</t>
  </si>
  <si>
    <t xml:space="preserve">Todo riego equipos electrónicos </t>
  </si>
  <si>
    <t>Incendios y líneas aliadas (Básica</t>
  </si>
  <si>
    <t>Responsabilidad civil extra contractual</t>
  </si>
  <si>
    <t>Averías de maquinarias</t>
  </si>
  <si>
    <t>Responsabilidad civil excesos</t>
  </si>
  <si>
    <t>Licencia Fortinet Unisof</t>
  </si>
  <si>
    <t>Total</t>
  </si>
  <si>
    <t>Nota 11. Propiedad, planta y equipo neto (Activos fijos)</t>
  </si>
  <si>
    <t>Al 31 de Diciembre del año 2025 el balance de la cuenta de los Activos Fijos es  de RD$148,532,436.86 , la adiccion correspondiente al periodo  2025 tiene un valor de RD$68,594,790.97. se puede visualizar una diferencia entre lo ejecutado en el obj. 2.6 y las mismas debido algunas adquisiciones de  materiales medicos que por el porrtal de compras no se registras por el obj. 2.3 sino por la acuenta de activo, tales como es el caso de algunas pinzas desechables, muletas, canula, removedor de grapa entre otros. Es necesario informar que estamos tabajando con la  alimentacion del sistema SIAB, que aunque hemos tenido algunos inconvenientes; es de nuestro interes ponernos  al dia dicho sistema. en el ultimo inventario fueron encontrados mavbiliarion y equipos cambiados de area que no estaban incliudos en la matriz de excel , por lo que en relacion  al cierre de diciembre y la distribucion expresada mas abajo existe una diferencia.                                                                                                                                                                                                                                                            En la presentacion mas abajo  en otros se estan reportando el monto  que se corresponde al 20% de la adelanto del Chiller y 20% de un tubo de rayos x que se pagaron en diciembre 2024 pero que no se habian agragado la acivos si no hasta que se recibio que fue en 2025.</t>
  </si>
  <si>
    <t>La depreciación  correspondiente a diciembre  2025 asciende a  un monto de RD$1,817,914.97</t>
  </si>
  <si>
    <t>Maq. Y Equipos</t>
  </si>
  <si>
    <t>Mob. Y equ. de ofic.</t>
  </si>
  <si>
    <t>Equipo,Transp y otros</t>
  </si>
  <si>
    <t>Const. En Proceso</t>
  </si>
  <si>
    <t>Costos de adquisición  2024</t>
  </si>
  <si>
    <t>Adiciones</t>
  </si>
  <si>
    <t>Superávit revaluación</t>
  </si>
  <si>
    <t>Retiros</t>
  </si>
  <si>
    <t>Otros</t>
  </si>
  <si>
    <t>Saldo al final del periodo</t>
  </si>
  <si>
    <t xml:space="preserve">Dep. Acum. al inicio del periodo  </t>
  </si>
  <si>
    <t>Cargo del periodo</t>
  </si>
  <si>
    <t xml:space="preserve">Otros </t>
  </si>
  <si>
    <t>Prop. planta y equipos neto Diciembre 2025</t>
  </si>
  <si>
    <t>Nota 12. Cuentas por Pagar a Corto Plazo</t>
  </si>
  <si>
    <t>Al 31 de Diciembre  del 2025 al igual que en el  2024  no presenta cuentas pendientes por pagar de  proveedores a corto plazo, este centro cumple con los compromisos de las facturas recibidas de manera mensual.</t>
  </si>
  <si>
    <t xml:space="preserve">                    Descripción                                                                                   </t>
  </si>
  <si>
    <t>Cuentas Por Pagar</t>
  </si>
  <si>
    <t>Nota 12.1 Provision a Corto Plazo.</t>
  </si>
  <si>
    <t xml:space="preserve"> En esta partida estan contemplados los incentivos  correspondiente al periodo Julio - Diciembre  2025 los cuales presentan un balance RD$25,908,775.68 , comparación con cierre del año anterior tenemos una diferencia de 29%</t>
  </si>
  <si>
    <t xml:space="preserve">  </t>
  </si>
  <si>
    <t>Provision a Corto Plazo</t>
  </si>
  <si>
    <t>Nota 12.2 Cuentas por Pagar a Largo Plazo</t>
  </si>
  <si>
    <t xml:space="preserve">  En la actualida este centro hospitalario no tinene deudas a proveedores , cabe resaltar que las cuentas pendientes de años anteriores fueron enviadas al Servicio  Nacional de Salud quedando  asi estas declarada como deuda publica, mediante comunicacion s/n de fecha  28/06/2021; en su momento representaban un monto de  RD$6, 195,208.52, debido aque  los suplidores  presentaban inconveniente lo que las convierte en cuentas  impagables ; como por ejemplo no estar al dia con los impuestos, compañia que ya no existen.</t>
  </si>
  <si>
    <t xml:space="preserve"> De esta relación fue estraida HOSMED, SRL  quien logro ponerse al día al tiempo que fue referida al servicio por un monto de RD$867,998.00, por lo que el valor que resta es RD$5, 327,210.52</t>
  </si>
  <si>
    <t>Cuentas a Largo Plazo</t>
  </si>
  <si>
    <t xml:space="preserve">Nota 13. Patrimonio </t>
  </si>
  <si>
    <t xml:space="preserve">Durante los periodos fiscales terminado al 31 Diciembre  2025 la partida de patrimonio presenta un valor de  RD$748,123,732.81  y en el cierre del  2024 RD$464,267,757.37l, presesnta una diferencia de 38%a la adquisicion de equipos </t>
  </si>
  <si>
    <t xml:space="preserve">En el  estado de cambio de patrimonio se le realiza  ajuste con la finalidad de dejar el  monto del capital fijo ya que no es posible determinar en su totalidad por la falta de tasación del edificio, o más bien por qué no contamos con el valor del terreno de las instalaciones del hospital entre otras donaciones recibdas  al inicio  de las operaciones del centro . </t>
  </si>
  <si>
    <t>Ajustes del patrimonio</t>
  </si>
  <si>
    <t>Total activo Neto Patrimonio</t>
  </si>
  <si>
    <t xml:space="preserve">Nota 14. Ingresos </t>
  </si>
  <si>
    <t>El Hospital Traumatológico Dr. Ney Arias Lora percibió ingresos por diferentes conceptos, al 31 de Diciembre   2025,ascienden a  RD$1347,675,818.31, mientras que para el mismo periodo en el  2024 fue de RD$1,096,345,659.99, con una diferencia de 18.65% positiva</t>
  </si>
  <si>
    <t xml:space="preserve">Comparación 14.1 Ingresos </t>
  </si>
  <si>
    <t>Ingresos Propios (Ingresos por transacciones con contraprestación)</t>
  </si>
  <si>
    <t xml:space="preserve">Ingresos  de otras Instituciones Públicas (MSP) transferencias </t>
  </si>
  <si>
    <t>Otros Ingresos</t>
  </si>
  <si>
    <t xml:space="preserve">Total Ingresos </t>
  </si>
  <si>
    <t xml:space="preserve">Nota 15. Sueldos, salarios y beneficios a empleados </t>
  </si>
  <si>
    <r>
      <t>Al 31 de Diciembre  2025 / 2024, los gastos incurridos por la institución durante esos periodos en Sueldos y beneficios a empleados ascienden a un total de</t>
    </r>
    <r>
      <rPr>
        <b/>
        <sz val="10"/>
        <rFont val="Calibri"/>
        <family val="2"/>
        <scheme val="minor"/>
      </rPr>
      <t xml:space="preserve">  RD$726, 804,293.49</t>
    </r>
    <r>
      <rPr>
        <sz val="10"/>
        <rFont val="Calibri"/>
        <family val="2"/>
        <scheme val="minor"/>
      </rPr>
      <t xml:space="preserve"> y                  </t>
    </r>
    <r>
      <rPr>
        <b/>
        <sz val="10"/>
        <rFont val="Calibri"/>
        <family val="2"/>
        <scheme val="minor"/>
      </rPr>
      <t>RD$662, 859,274.65</t>
    </r>
    <r>
      <rPr>
        <sz val="10"/>
        <rFont val="Calibri"/>
        <family val="2"/>
        <scheme val="minor"/>
      </rPr>
      <t xml:space="preserve">, respectivamente.  Estableciendo una diferencia de 9% la misma se debe al aumento realizado al personal médico en ese periodo </t>
    </r>
  </si>
  <si>
    <t>Comparación 15 Sueldos, salarios y beneficios a empleados</t>
  </si>
  <si>
    <t>Sueldos</t>
  </si>
  <si>
    <t>Contribuciones a la Tesorería de Seguridad Social  y Riego Laboral</t>
  </si>
  <si>
    <t>* Contribuciones al seguro de salud</t>
  </si>
  <si>
    <t>*Contribuciones de Seguros de Pensiones</t>
  </si>
  <si>
    <t>*Contribuciones de Riesgo Laboral</t>
  </si>
  <si>
    <t xml:space="preserve">Compensación </t>
  </si>
  <si>
    <t>Prestaciones Laborales</t>
  </si>
  <si>
    <t xml:space="preserve">Regalía Pascual </t>
  </si>
  <si>
    <t>Gratificación y Bonificaciones</t>
  </si>
  <si>
    <t xml:space="preserve">Gastos de representación </t>
  </si>
  <si>
    <t>Total Sueldos, salarios y beneficios a empleados</t>
  </si>
  <si>
    <t>Nota 16 Subvenciones y otros pagos por transferencias</t>
  </si>
  <si>
    <t>En 2025 se continuaron  con exoneraciones  acuentas por cobrar paciente en el mes de julio asi como en  Agosto del 2024 por ordenes del Dr,. Mario Lama Ministro del Servicio Nacional se inicia las exoneraciona los pacientes que tenian cuentas pendientes que fueron identifiacdos como personas de recursos muy bajos.</t>
  </si>
  <si>
    <t>Nota 17. Suministros y materiales para consumo</t>
  </si>
  <si>
    <r>
      <t>Al 31 de Diciembre  2025 /  2024, los gastos incurridos en suministros y materiales para consumo fueron por un total de</t>
    </r>
    <r>
      <rPr>
        <b/>
        <sz val="10"/>
        <rFont val="Calibri"/>
        <family val="2"/>
        <scheme val="minor"/>
      </rPr>
      <t xml:space="preserve"> RD$399,742,305.19 </t>
    </r>
    <r>
      <rPr>
        <sz val="10"/>
        <rFont val="Calibri"/>
        <family val="2"/>
        <scheme val="minor"/>
      </rPr>
      <t xml:space="preserve">y </t>
    </r>
    <r>
      <rPr>
        <b/>
        <sz val="10"/>
        <rFont val="Calibri"/>
        <family val="2"/>
        <scheme val="minor"/>
      </rPr>
      <t>RD$287,020,646.21</t>
    </r>
    <r>
      <rPr>
        <sz val="10"/>
        <rFont val="Calibri"/>
        <family val="2"/>
        <scheme val="minor"/>
      </rPr>
      <t xml:space="preserve"> respectivamente, reflejando esto un  aumento   de 28% </t>
    </r>
  </si>
  <si>
    <t>Alimentos y bebidas para personas</t>
  </si>
  <si>
    <t>Productos pecuarios</t>
  </si>
  <si>
    <t>Productos Forestales</t>
  </si>
  <si>
    <t>Madera, corcho y sus manufacturas</t>
  </si>
  <si>
    <t>Hilados y telas</t>
  </si>
  <si>
    <t>Acabados textiles</t>
  </si>
  <si>
    <t>Prendas de vestir</t>
  </si>
  <si>
    <t>Papel de escritorio</t>
  </si>
  <si>
    <t>Productos de papel y cartón</t>
  </si>
  <si>
    <t>Productos de artes gráficas</t>
  </si>
  <si>
    <t>Libros, revistas y periódicos</t>
  </si>
  <si>
    <t>Productos medicinales para uso humano</t>
  </si>
  <si>
    <t>Llantas y neumaticos</t>
  </si>
  <si>
    <t>Artículos de caucho</t>
  </si>
  <si>
    <t>Artículos de plástico</t>
  </si>
  <si>
    <t>Productos de cemento</t>
  </si>
  <si>
    <t>Productos de yeso</t>
  </si>
  <si>
    <t>Productos de loza</t>
  </si>
  <si>
    <t>Herramientas menores</t>
  </si>
  <si>
    <t>Piedra, arcilla y arena</t>
  </si>
  <si>
    <t>Productos de hojalata</t>
  </si>
  <si>
    <t>Accesorios de metal</t>
  </si>
  <si>
    <t>Otros minerales</t>
  </si>
  <si>
    <t>Gasolina</t>
  </si>
  <si>
    <t>Gasoil</t>
  </si>
  <si>
    <t>Gas GLP</t>
  </si>
  <si>
    <t>Aceites y Grasas</t>
  </si>
  <si>
    <t>Lubricantes</t>
  </si>
  <si>
    <t>Productos Químicos de uso Personal</t>
  </si>
  <si>
    <t>Insecticidas, Fumigantes y Otros</t>
  </si>
  <si>
    <t>Pinturas, Lacas, Barnices, Diluyentes y Absorbentes para Pintura</t>
  </si>
  <si>
    <t xml:space="preserve">Productos quimios para saneamiento sanitario </t>
  </si>
  <si>
    <t>Otros Productos Quimicos y Conexos</t>
  </si>
  <si>
    <t>Material para limpieza</t>
  </si>
  <si>
    <t>Utiles y  materiales de limpieza e higiene personal</t>
  </si>
  <si>
    <t>Útiles de escritorio, oficina informática y de enseñanza</t>
  </si>
  <si>
    <t>Útiles menores médico quirúrgicos</t>
  </si>
  <si>
    <t>Útiles destinados a actividades deportivas y recreativas</t>
  </si>
  <si>
    <t>Útiles de cocina y comedor</t>
  </si>
  <si>
    <t>Productos eléctricos y afines</t>
  </si>
  <si>
    <t xml:space="preserve">Respuestos </t>
  </si>
  <si>
    <t>Otros repuestos y accesorios menores</t>
  </si>
  <si>
    <t>Accesorios</t>
  </si>
  <si>
    <t>Productos y útiles varios n.i.p.</t>
  </si>
  <si>
    <t>Productos y útiles de defensa y seguridad</t>
  </si>
  <si>
    <t>Productos y útiles diversos</t>
  </si>
  <si>
    <t xml:space="preserve">Nota 18. Gastos de depreciación </t>
  </si>
  <si>
    <r>
      <t xml:space="preserve">Al 31 de Diciembre  2025 es de </t>
    </r>
    <r>
      <rPr>
        <b/>
        <sz val="10"/>
        <rFont val="Calibri"/>
        <family val="2"/>
        <scheme val="minor"/>
      </rPr>
      <t xml:space="preserve">RD$20,363,948.16 </t>
    </r>
    <r>
      <rPr>
        <sz val="10"/>
        <rFont val="Calibri"/>
        <family val="2"/>
        <scheme val="minor"/>
      </rPr>
      <t>, mientras que en el  2024 fue de</t>
    </r>
    <r>
      <rPr>
        <b/>
        <sz val="10"/>
        <rFont val="Calibri"/>
        <family val="2"/>
        <scheme val="minor"/>
      </rPr>
      <t>RD$14,960,235.00</t>
    </r>
    <r>
      <rPr>
        <sz val="10"/>
        <rFont val="Calibri"/>
        <family val="2"/>
        <scheme val="minor"/>
      </rPr>
      <t>, estableciendo un diferencia de 37%</t>
    </r>
  </si>
  <si>
    <t xml:space="preserve">Nota 19. Amortización </t>
  </si>
  <si>
    <r>
      <t>Para el 31 de Diciembre  del  2025 este centro regitro  un monto por amortizacion de R</t>
    </r>
    <r>
      <rPr>
        <b/>
        <sz val="10"/>
        <rFont val="Calibri"/>
        <family val="2"/>
        <scheme val="minor"/>
      </rPr>
      <t xml:space="preserve">D$1,812,824.23 </t>
    </r>
    <r>
      <rPr>
        <sz val="10"/>
        <rFont val="Calibri"/>
        <family val="2"/>
        <scheme val="minor"/>
      </rPr>
      <t xml:space="preserve">. mientras que para el 2024 un valor de  </t>
    </r>
    <r>
      <rPr>
        <b/>
        <sz val="10"/>
        <rFont val="Calibri"/>
        <family val="2"/>
        <scheme val="minor"/>
      </rPr>
      <t>RD$2,476,688.025</t>
    </r>
    <r>
      <rPr>
        <sz val="10"/>
        <rFont val="Calibri"/>
        <family val="2"/>
        <scheme val="minor"/>
      </rPr>
      <t xml:space="preserve"> ;   Estableciendo asi un 61%  pues este año no fueron renovadas  la Licencia Sofware fortinet, Licencia Sofware Efran solution</t>
    </r>
  </si>
  <si>
    <t>Amortizacion Póliza de Seguro y Licencias de Informatica</t>
  </si>
  <si>
    <t>Licencia Sofware fortinet</t>
  </si>
  <si>
    <t>Licencia Sofware Efran solution</t>
  </si>
  <si>
    <t>Nota 20. Deterioro de equipo y moviliario de oficina y alojamiento</t>
  </si>
  <si>
    <t>Al 31 de diciembre 2025 fue solicitado por nuestro centro y aplacdo por bienes nacionales el descargo  con traslado de algunos equipo que no estan en funcionanmiento por deterio los cuales restan un valor en libro de RD$5,102,316.79.</t>
  </si>
  <si>
    <t xml:space="preserve">Nota 21. Otros gastos </t>
  </si>
  <si>
    <r>
      <t xml:space="preserve">Durante el  periodo  terminado al 31 de Diciembre  2025 y 2024, los montos  que componen a la partida de otros gastos  son por un total  </t>
    </r>
    <r>
      <rPr>
        <b/>
        <sz val="10"/>
        <rFont val="Calibri"/>
        <family val="2"/>
        <scheme val="minor"/>
      </rPr>
      <t xml:space="preserve">RD$66,273,430.30 </t>
    </r>
    <r>
      <rPr>
        <sz val="10"/>
        <rFont val="Calibri"/>
        <family val="2"/>
        <scheme val="minor"/>
      </rPr>
      <t xml:space="preserve">y  </t>
    </r>
    <r>
      <rPr>
        <b/>
        <sz val="10"/>
        <rFont val="Calibri"/>
        <family val="2"/>
        <scheme val="minor"/>
      </rPr>
      <t>RD$70,789,118.06</t>
    </r>
    <r>
      <rPr>
        <sz val="10"/>
        <rFont val="Calibri"/>
        <family val="2"/>
        <scheme val="minor"/>
      </rPr>
      <t xml:space="preserve">  respectivamente., reflejando una disminucion  que equivale a un -7% </t>
    </r>
  </si>
  <si>
    <t>Teléfono local</t>
  </si>
  <si>
    <t>Servicio de Internet y televisión por cable</t>
  </si>
  <si>
    <t>Agua</t>
  </si>
  <si>
    <t>Recolección de residuos sólidos</t>
  </si>
  <si>
    <t>Publicidad y propaganda</t>
  </si>
  <si>
    <t>Impresión y encuadernación</t>
  </si>
  <si>
    <t>Viáticos dentro del país</t>
  </si>
  <si>
    <t>Fletes</t>
  </si>
  <si>
    <t>Peaje</t>
  </si>
  <si>
    <t>Alquiler de equipo para computación</t>
  </si>
  <si>
    <t>Alquiler de Equipo de Oficina y Mueble</t>
  </si>
  <si>
    <t xml:space="preserve">Licencias Informaticas </t>
  </si>
  <si>
    <t xml:space="preserve">Seguro de bienes muebles </t>
  </si>
  <si>
    <t>Obras menores en edificaciones</t>
  </si>
  <si>
    <t>Mantenimiento y reparación de obras civiles en instalaciones varias</t>
  </si>
  <si>
    <t>Instalaciones eléctricas</t>
  </si>
  <si>
    <t>Mantenimiento y reparación de equipo de oficina y muebles</t>
  </si>
  <si>
    <t>Mantenimiento y reparación de equipo para computación</t>
  </si>
  <si>
    <t>Mantenimiento y Rep. Eq. Medicos, sanitarios y de laboratorio</t>
  </si>
  <si>
    <t>Mantenimiento y Rep. De equipo de comunicación</t>
  </si>
  <si>
    <t>Mantenimiento y reparación de equipos de transporte, tracción y elevación</t>
  </si>
  <si>
    <t xml:space="preserve">Mant. Y reparacion de equipos industriales y produccion </t>
  </si>
  <si>
    <t>Servicios de Mant. Reparacion, desmonte e instalacion</t>
  </si>
  <si>
    <t>Servicios sanitarios médicos y veterinarios</t>
  </si>
  <si>
    <t>Fumigación</t>
  </si>
  <si>
    <t>Limpieza e higiene</t>
  </si>
  <si>
    <t>Eventos generales</t>
  </si>
  <si>
    <t>Actuaciones artísticas</t>
  </si>
  <si>
    <t>Servicios jurídicos</t>
  </si>
  <si>
    <t>Servicios de contabilidad y auditoria</t>
  </si>
  <si>
    <t>Servicios de capacitación</t>
  </si>
  <si>
    <t>Servicios de informática y sistemas computarizados</t>
  </si>
  <si>
    <t>Otros servicios técnicos profesionales</t>
  </si>
  <si>
    <t>Otras contrataciones de servicios</t>
  </si>
  <si>
    <t>Servicios de Catering</t>
  </si>
  <si>
    <t>Nota 22. Gastos Financieros</t>
  </si>
  <si>
    <r>
      <t xml:space="preserve">Durante el periodo fiscales terminado al 31 de Diciembre 2024  se presentaron gastos financiero de </t>
    </r>
    <r>
      <rPr>
        <b/>
        <sz val="10"/>
        <rFont val="Calibri"/>
        <family val="2"/>
        <scheme val="minor"/>
      </rPr>
      <t>RD$4,260.03</t>
    </r>
    <r>
      <rPr>
        <sz val="10"/>
        <rFont val="Calibri"/>
        <family val="2"/>
        <scheme val="minor"/>
      </rPr>
      <t xml:space="preserve"> , mientras que en el   2022</t>
    </r>
    <r>
      <rPr>
        <b/>
        <sz val="10"/>
        <rFont val="Calibri"/>
        <family val="2"/>
        <scheme val="minor"/>
      </rPr>
      <t xml:space="preserve"> RD$24,838.65.</t>
    </r>
    <r>
      <rPr>
        <sz val="10"/>
        <rFont val="Calibri"/>
        <family val="2"/>
        <scheme val="minor"/>
      </rPr>
      <t>, esta partida experimento una disminucio debido a quye los pagos a proveedores via cheuqes fueron reducidos.</t>
    </r>
  </si>
  <si>
    <t>Comisiones y gastos bancarios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</si>
</sst>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_(* \(#,##0\);_(* &quot;-&quot;_);_(@_)"/>
    <numFmt numFmtId="43" formatCode="_(* #,##0.00_);_(* \(#,##0.00\);_(* &quot;-&quot;??_);_(@_)"/>
    <numFmt numFmtId="164" formatCode="_-* #,##0.00\ _€_-;\-* #,##0.00\ _€_-;_-* &quot;-&quot;??\ _€_-;_-@_-"/>
    <numFmt numFmtId="165" formatCode="#,##0.00000000"/>
    <numFmt numFmtId="166" formatCode="_(* #,##0.00000_);_(* \(#,##0.00000\);_(* &quot;-&quot;?????_);_(@_)"/>
    <numFmt numFmtId="167" formatCode="_(* #,##0.00_);_(* \(#,##0.00\);_(* &quot;-&quot;_);_(@_)"/>
    <numFmt numFmtId="168" formatCode="###0;###0"/>
    <numFmt numFmtId="169" formatCode="###0.0;###0.0"/>
    <numFmt numFmtId="170" formatCode="#,##0.00;[Red]#,##0.00"/>
    <numFmt numFmtId="171" formatCode="#,##0.0000000"/>
  </numFmts>
  <fonts count="45" x14ac:knownFonts="1">
    <font>
      <sz val="11"/>
      <color theme="1"/>
      <name val="Calibri"/>
      <family val="2"/>
      <scheme val="minor"/>
    </font>
    <font>
      <sz val="11"/>
      <color theme="1"/>
      <name val="Calibri"/>
      <family val="2"/>
      <scheme val="minor"/>
    </font>
    <font>
      <b/>
      <sz val="11"/>
      <color theme="1"/>
      <name val="Calibri"/>
      <family val="2"/>
      <scheme val="minor"/>
    </font>
    <font>
      <b/>
      <sz val="10"/>
      <color theme="4"/>
      <name val="Times New Roman"/>
      <family val="1"/>
    </font>
    <font>
      <b/>
      <sz val="12"/>
      <color theme="4"/>
      <name val="Times New Roman"/>
      <family val="1"/>
    </font>
    <font>
      <sz val="12"/>
      <color theme="1"/>
      <name val="Calibri"/>
      <family val="2"/>
      <scheme val="minor"/>
    </font>
    <font>
      <b/>
      <sz val="12"/>
      <color rgb="FF231F20"/>
      <name val="Times New Roman"/>
      <family val="1"/>
    </font>
    <font>
      <sz val="12"/>
      <color rgb="FF231F20"/>
      <name val="Times New Roman"/>
      <family val="1"/>
    </font>
    <font>
      <sz val="12"/>
      <color theme="1"/>
      <name val="Times New Roman"/>
      <family val="1"/>
    </font>
    <font>
      <b/>
      <u/>
      <sz val="12"/>
      <color rgb="FF231F20"/>
      <name val="Times New Roman"/>
      <family val="1"/>
    </font>
    <font>
      <sz val="12"/>
      <color rgb="FFFF0000"/>
      <name val="Times New Roman"/>
      <family val="1"/>
    </font>
    <font>
      <b/>
      <sz val="12"/>
      <color theme="1"/>
      <name val="Calibri"/>
      <family val="2"/>
      <scheme val="minor"/>
    </font>
    <font>
      <b/>
      <u/>
      <sz val="11"/>
      <color theme="1"/>
      <name val="Calibri"/>
      <family val="2"/>
      <scheme val="minor"/>
    </font>
    <font>
      <b/>
      <u/>
      <sz val="12"/>
      <color theme="1"/>
      <name val="Calibri"/>
      <family val="2"/>
      <scheme val="minor"/>
    </font>
    <font>
      <sz val="11"/>
      <color rgb="FFFF0000"/>
      <name val="Calibri"/>
      <family val="2"/>
      <scheme val="minor"/>
    </font>
    <font>
      <sz val="12"/>
      <name val="Calibri"/>
      <family val="2"/>
      <scheme val="minor"/>
    </font>
    <font>
      <b/>
      <sz val="16"/>
      <color rgb="FF231F20"/>
      <name val="Times New Roman"/>
      <family val="1"/>
    </font>
    <font>
      <b/>
      <sz val="12"/>
      <name val="Times New Roman"/>
      <family val="1"/>
    </font>
    <font>
      <b/>
      <sz val="12"/>
      <name val="Calibri"/>
      <family val="2"/>
      <scheme val="minor"/>
    </font>
    <font>
      <sz val="12"/>
      <name val="Times New Roman"/>
      <family val="1"/>
    </font>
    <font>
      <sz val="14"/>
      <color theme="1"/>
      <name val="Calibri"/>
      <family val="2"/>
      <scheme val="minor"/>
    </font>
    <font>
      <b/>
      <sz val="14"/>
      <color theme="4"/>
      <name val="Calibri"/>
      <family val="2"/>
      <scheme val="minor"/>
    </font>
    <font>
      <b/>
      <sz val="14"/>
      <color rgb="FF231F20"/>
      <name val="Times New Roman"/>
      <family val="1"/>
    </font>
    <font>
      <b/>
      <sz val="14"/>
      <color rgb="FF000000"/>
      <name val="Times New Roman"/>
      <family val="1"/>
    </font>
    <font>
      <b/>
      <sz val="14"/>
      <name val="Times New Roman"/>
      <family val="1"/>
    </font>
    <font>
      <b/>
      <sz val="14"/>
      <color rgb="FF000000"/>
      <name val="Times New Roman"/>
      <family val="2"/>
    </font>
    <font>
      <sz val="14"/>
      <color rgb="FF000000"/>
      <name val="Times New Roman"/>
      <family val="2"/>
    </font>
    <font>
      <sz val="14"/>
      <name val="Times New Roman"/>
      <family val="1"/>
    </font>
    <font>
      <b/>
      <sz val="14"/>
      <color rgb="FFFF0000"/>
      <name val="Times New Roman"/>
      <family val="1"/>
    </font>
    <font>
      <b/>
      <sz val="10"/>
      <name val="Calibri"/>
      <family val="2"/>
      <scheme val="minor"/>
    </font>
    <font>
      <b/>
      <sz val="10"/>
      <color theme="1"/>
      <name val="Calibri"/>
      <family val="2"/>
      <scheme val="minor"/>
    </font>
    <font>
      <sz val="10"/>
      <name val="Calibri"/>
      <family val="2"/>
      <scheme val="minor"/>
    </font>
    <font>
      <sz val="10"/>
      <color rgb="FFFF0000"/>
      <name val="Calibri"/>
      <family val="2"/>
      <scheme val="minor"/>
    </font>
    <font>
      <sz val="10"/>
      <color theme="1"/>
      <name val="Calibri"/>
      <family val="2"/>
      <scheme val="minor"/>
    </font>
    <font>
      <b/>
      <sz val="10"/>
      <color rgb="FF000000"/>
      <name val="Calibri"/>
      <family val="2"/>
      <scheme val="minor"/>
    </font>
    <font>
      <sz val="10"/>
      <color rgb="FF000000"/>
      <name val="Calibri"/>
      <family val="2"/>
      <scheme val="minor"/>
    </font>
    <font>
      <b/>
      <sz val="10"/>
      <color rgb="FFFF0000"/>
      <name val="Calibri"/>
      <family val="2"/>
      <scheme val="minor"/>
    </font>
    <font>
      <sz val="10"/>
      <color theme="1"/>
      <name val="Times New Roman"/>
      <family val="1"/>
    </font>
    <font>
      <sz val="11"/>
      <name val="Calibri"/>
      <family val="2"/>
      <scheme val="minor"/>
    </font>
    <font>
      <b/>
      <sz val="11"/>
      <name val="Calibri"/>
      <family val="2"/>
      <scheme val="minor"/>
    </font>
    <font>
      <b/>
      <sz val="12"/>
      <color theme="1"/>
      <name val="Times New Roman"/>
      <family val="1"/>
    </font>
    <font>
      <sz val="11"/>
      <color indexed="8"/>
      <name val="Calibri"/>
      <family val="2"/>
    </font>
    <font>
      <b/>
      <sz val="8"/>
      <color theme="1"/>
      <name val="Calibri"/>
      <family val="2"/>
      <scheme val="minor"/>
    </font>
    <font>
      <b/>
      <sz val="8"/>
      <color rgb="FFFF0000"/>
      <name val="Calibri"/>
      <family val="2"/>
      <scheme val="minor"/>
    </font>
    <font>
      <b/>
      <sz val="11"/>
      <color rgb="FFFF0000"/>
      <name val="Calibri"/>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top/>
      <bottom style="double">
        <color indexed="64"/>
      </bottom>
      <diagonal/>
    </border>
  </borders>
  <cellStyleXfs count="6">
    <xf numFmtId="0" fontId="0" fillId="0" borderId="0"/>
    <xf numFmtId="43"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41" fillId="0" borderId="0" applyFont="0" applyFill="0" applyBorder="0" applyAlignment="0" applyProtection="0"/>
    <xf numFmtId="0" fontId="1" fillId="0" borderId="0"/>
  </cellStyleXfs>
  <cellXfs count="342">
    <xf numFmtId="0" fontId="0" fillId="0" borderId="0" xfId="0"/>
    <xf numFmtId="0" fontId="4" fillId="0" borderId="0" xfId="0" applyFont="1" applyAlignment="1">
      <alignment vertical="center"/>
    </xf>
    <xf numFmtId="0" fontId="5" fillId="0" borderId="0" xfId="0" applyFont="1"/>
    <xf numFmtId="0" fontId="6" fillId="0" borderId="0" xfId="0" applyFont="1" applyAlignment="1">
      <alignment horizontal="center" vertical="center"/>
    </xf>
    <xf numFmtId="0" fontId="6" fillId="0" borderId="0" xfId="0" applyFont="1" applyBorder="1" applyAlignment="1">
      <alignment horizontal="center" vertical="center"/>
    </xf>
    <xf numFmtId="0" fontId="5" fillId="0" borderId="0" xfId="0" applyFont="1" applyAlignment="1">
      <alignment vertical="center" wrapText="1"/>
    </xf>
    <xf numFmtId="0" fontId="6" fillId="0" borderId="0" xfId="0" applyFont="1" applyAlignment="1">
      <alignment horizontal="center" vertical="center" wrapText="1"/>
    </xf>
    <xf numFmtId="0" fontId="6" fillId="0" borderId="0" xfId="0" applyFont="1" applyBorder="1" applyAlignment="1">
      <alignment horizontal="center" vertical="center" wrapText="1"/>
    </xf>
    <xf numFmtId="49" fontId="5" fillId="0" borderId="0" xfId="0" applyNumberFormat="1" applyFont="1"/>
    <xf numFmtId="0" fontId="6" fillId="0" borderId="0" xfId="0" applyFont="1" applyAlignment="1">
      <alignment vertical="center" wrapText="1"/>
    </xf>
    <xf numFmtId="0" fontId="5" fillId="0" borderId="0" xfId="0" applyFont="1" applyBorder="1" applyAlignment="1">
      <alignment vertical="center" wrapText="1"/>
    </xf>
    <xf numFmtId="0" fontId="7" fillId="0" borderId="0" xfId="0" applyFont="1" applyAlignment="1">
      <alignment horizontal="left" vertical="center" wrapText="1" indent="1"/>
    </xf>
    <xf numFmtId="43" fontId="8" fillId="0" borderId="0" xfId="0" applyNumberFormat="1" applyFont="1"/>
    <xf numFmtId="43" fontId="5" fillId="0" borderId="0" xfId="0" applyNumberFormat="1" applyFont="1" applyBorder="1"/>
    <xf numFmtId="43" fontId="7" fillId="0" borderId="1" xfId="0" applyNumberFormat="1" applyFont="1" applyBorder="1" applyAlignment="1">
      <alignment horizontal="center" vertical="center" wrapText="1"/>
    </xf>
    <xf numFmtId="43" fontId="7" fillId="0" borderId="0" xfId="0" applyNumberFormat="1" applyFont="1" applyBorder="1" applyAlignment="1">
      <alignment horizontal="center" vertical="center" wrapText="1"/>
    </xf>
    <xf numFmtId="43" fontId="6" fillId="0" borderId="0" xfId="0" applyNumberFormat="1" applyFont="1" applyAlignment="1">
      <alignment horizontal="center" vertical="center" wrapText="1"/>
    </xf>
    <xf numFmtId="43" fontId="6" fillId="0" borderId="0" xfId="0" applyNumberFormat="1" applyFont="1" applyBorder="1" applyAlignment="1">
      <alignment horizontal="center" vertical="center" wrapText="1"/>
    </xf>
    <xf numFmtId="0" fontId="9" fillId="0" borderId="0" xfId="0" applyFont="1" applyAlignment="1">
      <alignment horizontal="center" vertical="center" wrapText="1"/>
    </xf>
    <xf numFmtId="0" fontId="9" fillId="0" borderId="0" xfId="0" applyFont="1" applyBorder="1" applyAlignment="1">
      <alignment horizontal="center" vertical="center" wrapText="1"/>
    </xf>
    <xf numFmtId="43" fontId="7" fillId="0" borderId="0" xfId="0" applyNumberFormat="1" applyFont="1" applyAlignment="1">
      <alignment horizontal="center" vertical="center" wrapText="1"/>
    </xf>
    <xf numFmtId="43" fontId="6" fillId="0" borderId="0" xfId="2" applyFont="1" applyAlignment="1">
      <alignment horizontal="center" vertical="center" wrapText="1"/>
    </xf>
    <xf numFmtId="43" fontId="6" fillId="0" borderId="2" xfId="0" applyNumberFormat="1" applyFont="1" applyBorder="1" applyAlignment="1">
      <alignment horizontal="center" vertical="center" wrapText="1"/>
    </xf>
    <xf numFmtId="0" fontId="7" fillId="0" borderId="0" xfId="0" applyFont="1" applyAlignment="1">
      <alignment horizontal="right" vertical="center" wrapText="1"/>
    </xf>
    <xf numFmtId="0" fontId="7" fillId="0" borderId="0" xfId="0" applyFont="1" applyBorder="1" applyAlignment="1">
      <alignment horizontal="right" vertical="center" wrapText="1"/>
    </xf>
    <xf numFmtId="0" fontId="5" fillId="0" borderId="0" xfId="0" applyFont="1" applyBorder="1"/>
    <xf numFmtId="0" fontId="7" fillId="0" borderId="0" xfId="0" applyFont="1" applyAlignment="1">
      <alignment vertical="center" wrapText="1"/>
    </xf>
    <xf numFmtId="43" fontId="7" fillId="0" borderId="0" xfId="1" applyFont="1" applyAlignment="1">
      <alignment horizontal="center" vertical="center" wrapText="1"/>
    </xf>
    <xf numFmtId="164" fontId="6" fillId="0" borderId="0" xfId="0" applyNumberFormat="1" applyFont="1" applyAlignment="1">
      <alignment horizontal="center" vertical="center" wrapText="1"/>
    </xf>
    <xf numFmtId="43" fontId="6" fillId="0" borderId="3" xfId="0" applyNumberFormat="1"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Border="1" applyAlignment="1">
      <alignment horizontal="center" vertical="center" wrapText="1"/>
    </xf>
    <xf numFmtId="43" fontId="6" fillId="0" borderId="3" xfId="0" applyNumberFormat="1" applyFont="1" applyBorder="1" applyAlignment="1">
      <alignment horizontal="center" vertical="center"/>
    </xf>
    <xf numFmtId="43" fontId="10" fillId="0" borderId="0" xfId="0" applyNumberFormat="1" applyFont="1" applyAlignment="1">
      <alignment horizontal="center" vertical="center" wrapText="1"/>
    </xf>
    <xf numFmtId="0" fontId="7" fillId="0" borderId="1" xfId="0" applyFont="1" applyBorder="1" applyAlignment="1">
      <alignment horizontal="center" vertical="center" wrapText="1"/>
    </xf>
    <xf numFmtId="0" fontId="6" fillId="0" borderId="0" xfId="0" applyFont="1" applyAlignment="1">
      <alignment horizontal="left" vertical="center" wrapText="1" indent="1"/>
    </xf>
    <xf numFmtId="4" fontId="6" fillId="0" borderId="0" xfId="0" applyNumberFormat="1" applyFont="1" applyAlignment="1">
      <alignment horizontal="center" vertical="center" wrapText="1"/>
    </xf>
    <xf numFmtId="4" fontId="6" fillId="0" borderId="0" xfId="0" applyNumberFormat="1" applyFont="1" applyBorder="1" applyAlignment="1">
      <alignment horizontal="center" vertical="center" wrapText="1"/>
    </xf>
    <xf numFmtId="0" fontId="11" fillId="0" borderId="0" xfId="0" applyFont="1"/>
    <xf numFmtId="4" fontId="6" fillId="0" borderId="3" xfId="0" applyNumberFormat="1" applyFont="1" applyBorder="1" applyAlignment="1">
      <alignment horizontal="center" vertical="center" wrapText="1"/>
    </xf>
    <xf numFmtId="165" fontId="5" fillId="0" borderId="0" xfId="0" applyNumberFormat="1" applyFont="1"/>
    <xf numFmtId="0" fontId="0" fillId="0" borderId="0" xfId="0" applyFont="1" applyBorder="1"/>
    <xf numFmtId="43" fontId="0" fillId="0" borderId="0" xfId="1" applyNumberFormat="1" applyFont="1"/>
    <xf numFmtId="43" fontId="0" fillId="0" borderId="0" xfId="1" applyFont="1"/>
    <xf numFmtId="0" fontId="2" fillId="0" borderId="0" xfId="0" applyFont="1" applyAlignment="1"/>
    <xf numFmtId="0" fontId="0" fillId="0" borderId="0" xfId="0" applyAlignment="1">
      <alignment horizontal="center"/>
    </xf>
    <xf numFmtId="166" fontId="0" fillId="0" borderId="0" xfId="0" applyNumberFormat="1"/>
    <xf numFmtId="0" fontId="13" fillId="0" borderId="0" xfId="0" applyFont="1" applyAlignment="1">
      <alignment horizontal="left"/>
    </xf>
    <xf numFmtId="0" fontId="5" fillId="0" borderId="0" xfId="0" applyFont="1" applyAlignment="1">
      <alignment horizontal="left"/>
    </xf>
    <xf numFmtId="0" fontId="5" fillId="0" borderId="0" xfId="0" applyFont="1" applyAlignment="1">
      <alignment horizontal="center"/>
    </xf>
    <xf numFmtId="0" fontId="0" fillId="0" borderId="0" xfId="0" applyAlignment="1">
      <alignment horizontal="center" wrapText="1"/>
    </xf>
    <xf numFmtId="0" fontId="13" fillId="0" borderId="0" xfId="0" applyFont="1" applyAlignment="1">
      <alignment horizontal="center" wrapText="1"/>
    </xf>
    <xf numFmtId="0" fontId="5" fillId="0" borderId="0" xfId="0" applyFont="1" applyAlignment="1">
      <alignment horizontal="center"/>
    </xf>
    <xf numFmtId="0" fontId="3"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wrapText="1" indent="1"/>
    </xf>
    <xf numFmtId="0" fontId="12" fillId="0" borderId="0" xfId="0" applyFont="1" applyAlignment="1">
      <alignment horizontal="center" wrapText="1"/>
    </xf>
    <xf numFmtId="0" fontId="6" fillId="0" borderId="0" xfId="0" applyFont="1" applyAlignment="1">
      <alignment horizontal="left" vertical="center"/>
    </xf>
    <xf numFmtId="0" fontId="7" fillId="0" borderId="0" xfId="0" applyFont="1" applyAlignment="1">
      <alignment horizontal="left" vertical="center"/>
    </xf>
    <xf numFmtId="43" fontId="7" fillId="0" borderId="0" xfId="0" applyNumberFormat="1" applyFont="1" applyAlignment="1">
      <alignment horizontal="center" vertical="center"/>
    </xf>
    <xf numFmtId="43" fontId="5" fillId="0" borderId="0" xfId="0" applyNumberFormat="1" applyFont="1"/>
    <xf numFmtId="4" fontId="6" fillId="0" borderId="3" xfId="0" applyNumberFormat="1" applyFont="1" applyBorder="1" applyAlignment="1">
      <alignment horizontal="center" vertical="center"/>
    </xf>
    <xf numFmtId="0" fontId="5" fillId="0" borderId="0" xfId="0" applyFont="1" applyAlignment="1">
      <alignment horizontal="left" vertical="center"/>
    </xf>
    <xf numFmtId="0" fontId="6" fillId="0" borderId="0" xfId="0" applyFont="1" applyAlignment="1">
      <alignment horizontal="left" vertical="center" indent="5"/>
    </xf>
    <xf numFmtId="43" fontId="7" fillId="0" borderId="0" xfId="2" applyFont="1" applyAlignment="1">
      <alignment horizontal="center" vertical="center"/>
    </xf>
    <xf numFmtId="43" fontId="7" fillId="2" borderId="0" xfId="2" applyFont="1" applyFill="1" applyAlignment="1">
      <alignment horizontal="center" vertical="center"/>
    </xf>
    <xf numFmtId="0" fontId="7" fillId="0" borderId="0" xfId="0" applyFont="1" applyAlignment="1">
      <alignment horizontal="center" vertical="center"/>
    </xf>
    <xf numFmtId="164" fontId="6" fillId="0" borderId="3" xfId="0" applyNumberFormat="1" applyFont="1" applyBorder="1" applyAlignment="1">
      <alignment horizontal="center" vertical="center"/>
    </xf>
    <xf numFmtId="0" fontId="6" fillId="0" borderId="3" xfId="0" applyFont="1" applyBorder="1" applyAlignment="1">
      <alignment horizontal="center" vertical="center"/>
    </xf>
    <xf numFmtId="4" fontId="5" fillId="0" borderId="0" xfId="0" applyNumberFormat="1" applyFont="1"/>
    <xf numFmtId="0" fontId="7"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11" fillId="0" borderId="0" xfId="0" applyFont="1" applyAlignment="1">
      <alignment horizontal="center"/>
    </xf>
    <xf numFmtId="43" fontId="7" fillId="0" borderId="0" xfId="2" applyFont="1" applyAlignment="1">
      <alignment horizontal="center" vertical="center" wrapText="1"/>
    </xf>
    <xf numFmtId="41" fontId="7" fillId="0" borderId="0" xfId="2" applyNumberFormat="1" applyFont="1" applyAlignment="1">
      <alignment horizontal="center" vertical="center" wrapText="1"/>
    </xf>
    <xf numFmtId="167" fontId="7" fillId="0" borderId="0" xfId="2" applyNumberFormat="1" applyFont="1" applyAlignment="1">
      <alignment horizontal="center" vertical="center" wrapText="1"/>
    </xf>
    <xf numFmtId="41" fontId="7" fillId="0" borderId="1" xfId="2" applyNumberFormat="1" applyFont="1" applyBorder="1" applyAlignment="1">
      <alignment horizontal="center" vertical="center" wrapText="1"/>
    </xf>
    <xf numFmtId="0" fontId="5" fillId="0" borderId="0" xfId="0" applyFont="1" applyAlignment="1">
      <alignment vertical="top" wrapText="1"/>
    </xf>
    <xf numFmtId="0" fontId="6" fillId="0" borderId="0" xfId="0" applyFont="1" applyAlignment="1">
      <alignment horizontal="left" vertical="center" wrapText="1"/>
    </xf>
    <xf numFmtId="0" fontId="7" fillId="0" borderId="0" xfId="0" applyFont="1" applyAlignment="1">
      <alignment horizontal="justify" vertical="center" wrapText="1"/>
    </xf>
    <xf numFmtId="43" fontId="6" fillId="0" borderId="1" xfId="0" applyNumberFormat="1" applyFont="1" applyBorder="1" applyAlignment="1">
      <alignment horizontal="center" vertical="center" wrapText="1"/>
    </xf>
    <xf numFmtId="43" fontId="7" fillId="0" borderId="0" xfId="1" applyFont="1" applyAlignment="1">
      <alignment horizontal="justify" vertical="center" wrapText="1"/>
    </xf>
    <xf numFmtId="43" fontId="7" fillId="0" borderId="0" xfId="0" applyNumberFormat="1" applyFont="1" applyAlignment="1">
      <alignment horizontal="justify" vertical="center" wrapText="1"/>
    </xf>
    <xf numFmtId="0" fontId="12" fillId="0" borderId="0" xfId="0" applyFont="1" applyAlignment="1">
      <alignment horizontal="center"/>
    </xf>
    <xf numFmtId="0" fontId="12" fillId="0" borderId="0" xfId="0" applyFont="1"/>
    <xf numFmtId="0" fontId="2" fillId="0" borderId="0" xfId="0" applyFont="1"/>
    <xf numFmtId="0" fontId="13" fillId="0" borderId="0" xfId="0" applyFont="1" applyAlignment="1">
      <alignment horizontal="center"/>
    </xf>
    <xf numFmtId="0" fontId="15" fillId="0" borderId="0" xfId="0" applyFont="1"/>
    <xf numFmtId="0" fontId="4" fillId="0" borderId="0" xfId="0" applyFont="1" applyAlignment="1">
      <alignment horizontal="center" vertical="center"/>
    </xf>
    <xf numFmtId="0" fontId="16" fillId="0" borderId="0" xfId="0" applyFont="1" applyAlignment="1">
      <alignment horizontal="center" vertical="center"/>
    </xf>
    <xf numFmtId="0" fontId="7" fillId="0" borderId="0" xfId="0" applyFont="1" applyAlignment="1">
      <alignment horizontal="left" vertical="center" wrapText="1" indent="2"/>
    </xf>
    <xf numFmtId="0" fontId="7" fillId="0" borderId="0" xfId="0" applyFont="1" applyAlignment="1">
      <alignment horizontal="left" vertical="center" wrapText="1" indent="3"/>
    </xf>
    <xf numFmtId="0" fontId="11" fillId="0" borderId="4" xfId="0" applyFont="1" applyBorder="1" applyAlignment="1">
      <alignment vertical="center" wrapText="1"/>
    </xf>
    <xf numFmtId="0" fontId="6" fillId="0" borderId="4" xfId="0" applyFont="1" applyBorder="1" applyAlignment="1">
      <alignment horizontal="center" vertical="center" wrapText="1"/>
    </xf>
    <xf numFmtId="0" fontId="17" fillId="0" borderId="0" xfId="0" applyFont="1" applyAlignment="1">
      <alignment vertical="center" wrapText="1"/>
    </xf>
    <xf numFmtId="43" fontId="6" fillId="0" borderId="0" xfId="0" applyNumberFormat="1" applyFont="1" applyAlignment="1">
      <alignment horizontal="left" vertical="center" wrapText="1" indent="8"/>
    </xf>
    <xf numFmtId="43" fontId="15" fillId="0" borderId="0" xfId="0" applyNumberFormat="1" applyFont="1"/>
    <xf numFmtId="0" fontId="7" fillId="0" borderId="0" xfId="0" applyFont="1" applyAlignment="1">
      <alignment horizontal="left" vertical="center" wrapText="1"/>
    </xf>
    <xf numFmtId="43" fontId="5" fillId="0" borderId="0" xfId="0" applyNumberFormat="1" applyFont="1" applyAlignment="1">
      <alignment vertical="top" wrapText="1"/>
    </xf>
    <xf numFmtId="43" fontId="5" fillId="0" borderId="0" xfId="0" applyNumberFormat="1" applyFont="1" applyAlignment="1">
      <alignment vertical="center" wrapText="1"/>
    </xf>
    <xf numFmtId="43" fontId="6" fillId="0" borderId="1" xfId="0" applyNumberFormat="1" applyFont="1" applyBorder="1" applyAlignment="1">
      <alignment horizontal="left" vertical="center" wrapText="1" indent="8"/>
    </xf>
    <xf numFmtId="4" fontId="18" fillId="0" borderId="0" xfId="0" applyNumberFormat="1" applyFont="1"/>
    <xf numFmtId="43" fontId="15" fillId="0" borderId="0" xfId="2" applyFont="1"/>
    <xf numFmtId="43" fontId="19" fillId="0" borderId="0" xfId="0" applyNumberFormat="1" applyFont="1" applyAlignment="1">
      <alignment horizontal="center" vertical="center" wrapText="1"/>
    </xf>
    <xf numFmtId="43" fontId="15" fillId="0" borderId="0" xfId="1" applyFont="1"/>
    <xf numFmtId="43" fontId="7" fillId="0" borderId="0" xfId="0" applyNumberFormat="1" applyFont="1" applyAlignment="1">
      <alignment horizontal="left" vertical="center" wrapText="1" indent="4"/>
    </xf>
    <xf numFmtId="43" fontId="6" fillId="0" borderId="5" xfId="0" applyNumberFormat="1" applyFont="1" applyBorder="1" applyAlignment="1">
      <alignment horizontal="center" vertical="center" wrapText="1"/>
    </xf>
    <xf numFmtId="43" fontId="0" fillId="0" borderId="0" xfId="2" applyFont="1"/>
    <xf numFmtId="0" fontId="20" fillId="0" borderId="0" xfId="0" applyFont="1"/>
    <xf numFmtId="0" fontId="21" fillId="0" borderId="0" xfId="0" applyFont="1" applyAlignment="1">
      <alignment horizontal="center"/>
    </xf>
    <xf numFmtId="0" fontId="22" fillId="0" borderId="0" xfId="0" applyFont="1" applyAlignment="1">
      <alignment horizontal="center" vertical="center"/>
    </xf>
    <xf numFmtId="0" fontId="22" fillId="0" borderId="0" xfId="0" applyFont="1" applyAlignment="1">
      <alignment vertical="center"/>
    </xf>
    <xf numFmtId="0" fontId="23" fillId="0" borderId="0" xfId="0" applyFont="1" applyAlignment="1">
      <alignment horizontal="center" vertical="center"/>
    </xf>
    <xf numFmtId="0" fontId="23" fillId="0" borderId="0" xfId="0" applyFont="1" applyAlignment="1">
      <alignment vertical="center"/>
    </xf>
    <xf numFmtId="0" fontId="20" fillId="0" borderId="0" xfId="0" applyFont="1" applyAlignment="1">
      <alignment horizontal="center" vertical="top"/>
    </xf>
    <xf numFmtId="0" fontId="24" fillId="0" borderId="0" xfId="0" applyFont="1" applyAlignment="1">
      <alignment horizontal="left" vertical="center" wrapText="1"/>
    </xf>
    <xf numFmtId="0" fontId="24" fillId="0" borderId="0" xfId="0" applyFont="1" applyAlignment="1">
      <alignment horizontal="center" vertical="top" wrapText="1"/>
    </xf>
    <xf numFmtId="43" fontId="24" fillId="0" borderId="0" xfId="0" applyNumberFormat="1" applyFont="1" applyAlignment="1">
      <alignment horizontal="center" vertical="top" wrapText="1"/>
    </xf>
    <xf numFmtId="168" fontId="25" fillId="0" borderId="0" xfId="0" applyNumberFormat="1" applyFont="1" applyAlignment="1">
      <alignment horizontal="left" vertical="top" wrapText="1"/>
    </xf>
    <xf numFmtId="0" fontId="24" fillId="0" borderId="0" xfId="0" applyFont="1" applyAlignment="1">
      <alignment horizontal="left" vertical="top" wrapText="1"/>
    </xf>
    <xf numFmtId="9" fontId="24" fillId="0" borderId="0" xfId="3" applyFont="1" applyFill="1" applyBorder="1" applyAlignment="1">
      <alignment horizontal="center" vertical="top" wrapText="1"/>
    </xf>
    <xf numFmtId="169" fontId="26" fillId="0" borderId="0" xfId="0" applyNumberFormat="1" applyFont="1" applyAlignment="1">
      <alignment horizontal="left" vertical="top" wrapText="1"/>
    </xf>
    <xf numFmtId="0" fontId="27" fillId="0" borderId="0" xfId="0" applyFont="1" applyAlignment="1">
      <alignment horizontal="left" vertical="top" wrapText="1"/>
    </xf>
    <xf numFmtId="43" fontId="27" fillId="0" borderId="0" xfId="0" applyNumberFormat="1" applyFont="1" applyAlignment="1">
      <alignment horizontal="center" vertical="top" wrapText="1"/>
    </xf>
    <xf numFmtId="43" fontId="27" fillId="0" borderId="0" xfId="2" applyFont="1" applyFill="1" applyBorder="1" applyAlignment="1">
      <alignment horizontal="center" vertical="top" wrapText="1"/>
    </xf>
    <xf numFmtId="43" fontId="20" fillId="0" borderId="0" xfId="0" applyNumberFormat="1" applyFont="1"/>
    <xf numFmtId="43" fontId="20" fillId="0" borderId="0" xfId="1" applyFont="1"/>
    <xf numFmtId="43" fontId="19" fillId="0" borderId="0" xfId="2" applyFont="1" applyFill="1" applyBorder="1" applyAlignment="1">
      <alignment horizontal="center" vertical="top" wrapText="1"/>
    </xf>
    <xf numFmtId="0" fontId="20" fillId="0" borderId="0" xfId="0" applyFont="1" applyAlignment="1">
      <alignment horizontal="left" vertical="top" wrapText="1"/>
    </xf>
    <xf numFmtId="0" fontId="24" fillId="0" borderId="0" xfId="0" applyFont="1" applyAlignment="1">
      <alignment horizontal="left" vertical="center" wrapText="1"/>
    </xf>
    <xf numFmtId="4" fontId="24" fillId="0" borderId="0" xfId="2" applyNumberFormat="1" applyFont="1" applyFill="1" applyBorder="1" applyAlignment="1">
      <alignment horizontal="center" vertical="center" wrapText="1"/>
    </xf>
    <xf numFmtId="43" fontId="24" fillId="0" borderId="0" xfId="0" applyNumberFormat="1" applyFont="1" applyAlignment="1">
      <alignment horizontal="center" vertical="center" wrapText="1"/>
    </xf>
    <xf numFmtId="0" fontId="24" fillId="0" borderId="0" xfId="0" applyFont="1" applyAlignment="1">
      <alignment horizontal="center" vertical="center" wrapText="1"/>
    </xf>
    <xf numFmtId="43" fontId="28" fillId="0" borderId="0" xfId="0" applyNumberFormat="1" applyFont="1" applyAlignment="1">
      <alignment horizontal="center" vertical="center" wrapText="1"/>
    </xf>
    <xf numFmtId="4" fontId="28" fillId="0" borderId="0" xfId="0" applyNumberFormat="1" applyFont="1" applyAlignment="1">
      <alignment horizontal="center" vertical="center" wrapText="1"/>
    </xf>
    <xf numFmtId="43" fontId="28" fillId="0" borderId="0" xfId="1" applyFont="1" applyFill="1" applyBorder="1" applyAlignment="1">
      <alignment horizontal="center" vertical="center" wrapText="1"/>
    </xf>
    <xf numFmtId="0" fontId="29" fillId="2" borderId="0" xfId="0" applyFont="1" applyFill="1"/>
    <xf numFmtId="43" fontId="30" fillId="2" borderId="0" xfId="2" applyFont="1" applyFill="1"/>
    <xf numFmtId="0" fontId="30" fillId="2" borderId="0" xfId="0" applyFont="1" applyFill="1"/>
    <xf numFmtId="43" fontId="2" fillId="2" borderId="0" xfId="1" applyFont="1" applyFill="1"/>
    <xf numFmtId="0" fontId="2" fillId="2" borderId="0" xfId="0" applyFont="1" applyFill="1"/>
    <xf numFmtId="0" fontId="31" fillId="2" borderId="0" xfId="0" applyFont="1" applyFill="1" applyAlignment="1">
      <alignment horizontal="left" vertical="center" wrapText="1"/>
    </xf>
    <xf numFmtId="0" fontId="32" fillId="2" borderId="0" xfId="0" applyFont="1" applyFill="1" applyAlignment="1">
      <alignment vertical="center"/>
    </xf>
    <xf numFmtId="43" fontId="33" fillId="2" borderId="0" xfId="2" applyFont="1" applyFill="1" applyAlignment="1">
      <alignment vertical="center"/>
    </xf>
    <xf numFmtId="0" fontId="33" fillId="2" borderId="0" xfId="0" applyFont="1" applyFill="1"/>
    <xf numFmtId="43" fontId="33" fillId="2" borderId="0" xfId="2" applyFont="1" applyFill="1"/>
    <xf numFmtId="43" fontId="0" fillId="2" borderId="0" xfId="1" applyFont="1" applyFill="1"/>
    <xf numFmtId="0" fontId="0" fillId="2" borderId="0" xfId="0" applyFill="1"/>
    <xf numFmtId="0" fontId="33" fillId="2" borderId="0" xfId="0" applyFont="1" applyFill="1" applyAlignment="1">
      <alignment vertical="center"/>
    </xf>
    <xf numFmtId="0" fontId="34" fillId="2" borderId="0" xfId="0" applyFont="1" applyFill="1" applyAlignment="1">
      <alignment vertical="center" wrapText="1"/>
    </xf>
    <xf numFmtId="4" fontId="34" fillId="2" borderId="0" xfId="0" applyNumberFormat="1" applyFont="1" applyFill="1" applyAlignment="1">
      <alignment horizontal="right" vertical="center" wrapText="1"/>
    </xf>
    <xf numFmtId="43" fontId="33" fillId="2" borderId="0" xfId="2" applyFont="1" applyFill="1" applyAlignment="1">
      <alignment horizontal="right"/>
    </xf>
    <xf numFmtId="43" fontId="0" fillId="2" borderId="0" xfId="2" applyFont="1" applyFill="1"/>
    <xf numFmtId="49" fontId="29" fillId="2" borderId="0" xfId="0" applyNumberFormat="1" applyFont="1" applyFill="1" applyAlignment="1">
      <alignment horizontal="center" vertical="center" wrapText="1"/>
    </xf>
    <xf numFmtId="0" fontId="35" fillId="2" borderId="0" xfId="0" applyFont="1" applyFill="1" applyAlignment="1">
      <alignment vertical="center" wrapText="1"/>
    </xf>
    <xf numFmtId="4" fontId="31" fillId="2" borderId="0" xfId="0" applyNumberFormat="1" applyFont="1" applyFill="1" applyAlignment="1">
      <alignment horizontal="right" vertical="center" wrapText="1"/>
    </xf>
    <xf numFmtId="0" fontId="14" fillId="2" borderId="0" xfId="0" applyFont="1" applyFill="1"/>
    <xf numFmtId="4" fontId="14" fillId="2" borderId="0" xfId="0" applyNumberFormat="1" applyFont="1" applyFill="1"/>
    <xf numFmtId="43" fontId="32" fillId="2" borderId="0" xfId="2" applyFont="1" applyFill="1"/>
    <xf numFmtId="4" fontId="29" fillId="2" borderId="0" xfId="0" applyNumberFormat="1" applyFont="1" applyFill="1" applyAlignment="1">
      <alignment horizontal="right" vertical="center" wrapText="1"/>
    </xf>
    <xf numFmtId="0" fontId="32" fillId="2" borderId="0" xfId="0" applyFont="1" applyFill="1"/>
    <xf numFmtId="4" fontId="29" fillId="2" borderId="2" xfId="0" applyNumberFormat="1" applyFont="1" applyFill="1" applyBorder="1" applyAlignment="1">
      <alignment horizontal="right" vertical="center" wrapText="1"/>
    </xf>
    <xf numFmtId="4" fontId="33" fillId="2" borderId="0" xfId="0" applyNumberFormat="1" applyFont="1" applyFill="1"/>
    <xf numFmtId="9" fontId="14" fillId="2" borderId="0" xfId="3" applyFont="1" applyFill="1"/>
    <xf numFmtId="43" fontId="30" fillId="2" borderId="0" xfId="1" applyFont="1" applyFill="1"/>
    <xf numFmtId="9" fontId="30" fillId="2" borderId="0" xfId="3" applyFont="1" applyFill="1"/>
    <xf numFmtId="0" fontId="36" fillId="2" borderId="0" xfId="0" applyFont="1" applyFill="1"/>
    <xf numFmtId="43" fontId="36" fillId="2" borderId="0" xfId="2" applyFont="1" applyFill="1"/>
    <xf numFmtId="0" fontId="31" fillId="2" borderId="0" xfId="0" applyFont="1" applyFill="1" applyAlignment="1">
      <alignment horizontal="left" vertical="top" wrapText="1"/>
    </xf>
    <xf numFmtId="0" fontId="32" fillId="2" borderId="0" xfId="0" applyFont="1" applyFill="1" applyAlignment="1">
      <alignment vertical="top"/>
    </xf>
    <xf numFmtId="0" fontId="33" fillId="2" borderId="0" xfId="0" applyFont="1" applyFill="1" applyAlignment="1">
      <alignment vertical="top" wrapText="1"/>
    </xf>
    <xf numFmtId="0" fontId="34" fillId="2" borderId="0" xfId="0" applyFont="1" applyFill="1" applyAlignment="1">
      <alignment vertical="center"/>
    </xf>
    <xf numFmtId="0" fontId="30" fillId="2" borderId="0" xfId="0" applyFont="1" applyFill="1" applyAlignment="1">
      <alignment horizontal="center" vertical="center" wrapText="1"/>
    </xf>
    <xf numFmtId="0" fontId="35" fillId="2" borderId="0" xfId="0" applyFont="1" applyFill="1" applyAlignment="1">
      <alignment vertical="center"/>
    </xf>
    <xf numFmtId="4" fontId="0" fillId="2" borderId="0" xfId="0" applyNumberFormat="1" applyFill="1"/>
    <xf numFmtId="0" fontId="33" fillId="2" borderId="0" xfId="0" applyFont="1" applyFill="1" applyAlignment="1">
      <alignment horizontal="right"/>
    </xf>
    <xf numFmtId="4" fontId="31" fillId="2" borderId="0" xfId="0" applyNumberFormat="1" applyFont="1" applyFill="1" applyAlignment="1">
      <alignment horizontal="right" vertical="center"/>
    </xf>
    <xf numFmtId="4" fontId="33" fillId="2" borderId="0" xfId="0" applyNumberFormat="1" applyFont="1" applyFill="1" applyAlignment="1">
      <alignment horizontal="right"/>
    </xf>
    <xf numFmtId="43" fontId="33" fillId="2" borderId="0" xfId="1" applyFont="1" applyFill="1"/>
    <xf numFmtId="43" fontId="31" fillId="2" borderId="0" xfId="2" applyFont="1" applyFill="1" applyBorder="1" applyAlignment="1"/>
    <xf numFmtId="43" fontId="31" fillId="2" borderId="0" xfId="2" applyFont="1" applyFill="1" applyBorder="1" applyAlignment="1">
      <alignment vertical="center"/>
    </xf>
    <xf numFmtId="43" fontId="31" fillId="2" borderId="1" xfId="2" applyFont="1" applyFill="1" applyBorder="1" applyAlignment="1">
      <alignment vertical="center"/>
    </xf>
    <xf numFmtId="4" fontId="29" fillId="2" borderId="6" xfId="0" applyNumberFormat="1" applyFont="1" applyFill="1" applyBorder="1" applyAlignment="1">
      <alignment horizontal="right" vertical="center"/>
    </xf>
    <xf numFmtId="9" fontId="0" fillId="2" borderId="0" xfId="3" applyFont="1" applyFill="1"/>
    <xf numFmtId="164" fontId="30" fillId="2" borderId="0" xfId="0" applyNumberFormat="1" applyFont="1" applyFill="1"/>
    <xf numFmtId="43" fontId="33" fillId="2" borderId="0" xfId="0" applyNumberFormat="1" applyFont="1" applyFill="1"/>
    <xf numFmtId="4" fontId="30" fillId="2" borderId="0" xfId="0" applyNumberFormat="1" applyFont="1" applyFill="1"/>
    <xf numFmtId="43" fontId="30" fillId="2" borderId="0" xfId="0" applyNumberFormat="1" applyFont="1" applyFill="1"/>
    <xf numFmtId="0" fontId="33" fillId="2" borderId="0" xfId="0" applyFont="1" applyFill="1" applyAlignment="1">
      <alignment horizontal="left" wrapText="1"/>
    </xf>
    <xf numFmtId="0" fontId="34" fillId="2" borderId="0" xfId="0" applyFont="1" applyFill="1" applyAlignment="1">
      <alignment horizontal="center" vertical="center" wrapText="1"/>
    </xf>
    <xf numFmtId="0" fontId="35" fillId="2" borderId="0" xfId="0" applyFont="1" applyFill="1" applyAlignment="1">
      <alignment horizontal="justify" vertical="center" wrapText="1"/>
    </xf>
    <xf numFmtId="43" fontId="31" fillId="2" borderId="0" xfId="2" applyFont="1" applyFill="1"/>
    <xf numFmtId="43" fontId="33" fillId="2" borderId="0" xfId="0" applyNumberFormat="1" applyFont="1" applyFill="1" applyAlignment="1">
      <alignment horizontal="left" wrapText="1"/>
    </xf>
    <xf numFmtId="43" fontId="31" fillId="2" borderId="1" xfId="2" applyFont="1" applyFill="1" applyBorder="1"/>
    <xf numFmtId="0" fontId="34" fillId="2" borderId="0" xfId="0" applyFont="1" applyFill="1" applyAlignment="1">
      <alignment horizontal="justify" vertical="center" wrapText="1"/>
    </xf>
    <xf numFmtId="4" fontId="29" fillId="2" borderId="6" xfId="0" applyNumberFormat="1" applyFont="1" applyFill="1" applyBorder="1" applyAlignment="1">
      <alignment horizontal="right" vertical="center" wrapText="1"/>
    </xf>
    <xf numFmtId="4" fontId="32" fillId="2" borderId="0" xfId="0" applyNumberFormat="1" applyFont="1" applyFill="1" applyAlignment="1">
      <alignment horizontal="left" wrapText="1"/>
    </xf>
    <xf numFmtId="4" fontId="36" fillId="2" borderId="0" xfId="0" applyNumberFormat="1" applyFont="1" applyFill="1" applyAlignment="1">
      <alignment horizontal="center" wrapText="1"/>
    </xf>
    <xf numFmtId="9" fontId="32" fillId="2" borderId="0" xfId="3" applyFont="1" applyFill="1" applyAlignment="1">
      <alignment horizontal="left" wrapText="1"/>
    </xf>
    <xf numFmtId="9" fontId="36" fillId="2" borderId="0" xfId="3" applyFont="1" applyFill="1" applyAlignment="1">
      <alignment horizontal="center" wrapText="1"/>
    </xf>
    <xf numFmtId="9" fontId="29" fillId="2" borderId="0" xfId="3" applyFont="1" applyFill="1"/>
    <xf numFmtId="4" fontId="31" fillId="2" borderId="0" xfId="0" applyNumberFormat="1" applyFont="1" applyFill="1" applyAlignment="1">
      <alignment horizontal="left" wrapText="1"/>
    </xf>
    <xf numFmtId="0" fontId="31" fillId="2" borderId="0" xfId="0" applyFont="1" applyFill="1" applyAlignment="1">
      <alignment horizontal="left" wrapText="1"/>
    </xf>
    <xf numFmtId="0" fontId="31" fillId="2" borderId="0" xfId="0" applyFont="1" applyFill="1" applyAlignment="1">
      <alignment horizontal="left" wrapText="1"/>
    </xf>
    <xf numFmtId="0" fontId="31" fillId="2" borderId="0" xfId="0" applyFont="1" applyFill="1" applyAlignment="1">
      <alignment wrapText="1"/>
    </xf>
    <xf numFmtId="0" fontId="31" fillId="2" borderId="0" xfId="0" applyFont="1" applyFill="1"/>
    <xf numFmtId="4" fontId="32" fillId="2" borderId="0" xfId="0" applyNumberFormat="1" applyFont="1" applyFill="1" applyAlignment="1">
      <alignment horizontal="right"/>
    </xf>
    <xf numFmtId="43" fontId="32" fillId="2" borderId="0" xfId="2" applyFont="1" applyFill="1" applyAlignment="1">
      <alignment horizontal="right"/>
    </xf>
    <xf numFmtId="9" fontId="33" fillId="2" borderId="0" xfId="3" applyFont="1" applyFill="1"/>
    <xf numFmtId="43" fontId="33" fillId="2" borderId="0" xfId="2" applyFont="1" applyFill="1" applyBorder="1" applyAlignment="1">
      <alignment horizontal="right"/>
    </xf>
    <xf numFmtId="0" fontId="32" fillId="2" borderId="0" xfId="0" applyFont="1" applyFill="1" applyAlignment="1">
      <alignment horizontal="right"/>
    </xf>
    <xf numFmtId="0" fontId="33" fillId="2" borderId="0" xfId="0" applyFont="1" applyFill="1" applyAlignment="1">
      <alignment horizontal="left" vertical="center" wrapText="1"/>
    </xf>
    <xf numFmtId="43" fontId="10" fillId="2" borderId="0" xfId="2" applyFont="1" applyFill="1" applyAlignment="1">
      <alignment vertical="center"/>
    </xf>
    <xf numFmtId="0" fontId="8" fillId="2" borderId="0" xfId="0" applyFont="1" applyFill="1" applyAlignment="1">
      <alignment vertical="center"/>
    </xf>
    <xf numFmtId="0" fontId="2" fillId="2" borderId="0" xfId="0" applyFont="1" applyFill="1" applyAlignment="1">
      <alignment horizontal="center"/>
    </xf>
    <xf numFmtId="0" fontId="29" fillId="2" borderId="0" xfId="0" applyFont="1" applyFill="1" applyAlignment="1">
      <alignment horizontal="left" vertical="center" wrapText="1"/>
    </xf>
    <xf numFmtId="43" fontId="37" fillId="2" borderId="0" xfId="1" applyFont="1" applyFill="1" applyAlignment="1">
      <alignment vertical="center"/>
    </xf>
    <xf numFmtId="164" fontId="2" fillId="2" borderId="0" xfId="0" applyNumberFormat="1" applyFont="1" applyFill="1"/>
    <xf numFmtId="43" fontId="0" fillId="2" borderId="0" xfId="0" applyNumberFormat="1" applyFill="1"/>
    <xf numFmtId="0" fontId="31" fillId="2" borderId="0" xfId="0" applyFont="1" applyFill="1" applyAlignment="1">
      <alignment horizontal="center"/>
    </xf>
    <xf numFmtId="0" fontId="29" fillId="2" borderId="0" xfId="0" applyFont="1" applyFill="1" applyAlignment="1">
      <alignment horizontal="center" vertical="center"/>
    </xf>
    <xf numFmtId="0" fontId="29" fillId="2" borderId="0" xfId="0" applyFont="1" applyFill="1" applyAlignment="1">
      <alignment horizontal="center" vertical="center" wrapText="1"/>
    </xf>
    <xf numFmtId="0" fontId="33" fillId="2" borderId="0" xfId="2" applyNumberFormat="1" applyFont="1" applyFill="1" applyAlignment="1">
      <alignment horizontal="center"/>
    </xf>
    <xf numFmtId="0" fontId="29" fillId="2" borderId="0" xfId="0" applyFont="1" applyFill="1" applyAlignment="1">
      <alignment wrapText="1"/>
    </xf>
    <xf numFmtId="43" fontId="8" fillId="2" borderId="0" xfId="0" applyNumberFormat="1" applyFont="1" applyFill="1" applyAlignment="1">
      <alignment vertical="center"/>
    </xf>
    <xf numFmtId="0" fontId="38" fillId="2" borderId="0" xfId="0" applyFont="1" applyFill="1"/>
    <xf numFmtId="43" fontId="39" fillId="2" borderId="0" xfId="1" applyFont="1" applyFill="1"/>
    <xf numFmtId="43" fontId="8" fillId="2" borderId="0" xfId="1" applyFont="1" applyFill="1" applyAlignment="1">
      <alignment vertical="center"/>
    </xf>
    <xf numFmtId="43" fontId="38" fillId="2" borderId="0" xfId="1" applyFont="1" applyFill="1"/>
    <xf numFmtId="43" fontId="29" fillId="2" borderId="0" xfId="2" applyFont="1" applyFill="1"/>
    <xf numFmtId="4" fontId="8" fillId="2" borderId="0" xfId="0" applyNumberFormat="1" applyFont="1" applyFill="1" applyAlignment="1">
      <alignment vertical="center"/>
    </xf>
    <xf numFmtId="0" fontId="33" fillId="2" borderId="0" xfId="0" applyFont="1" applyFill="1" applyAlignment="1">
      <alignment wrapText="1"/>
    </xf>
    <xf numFmtId="0" fontId="30" fillId="2" borderId="0" xfId="0" applyFont="1" applyFill="1" applyAlignment="1">
      <alignment wrapText="1"/>
    </xf>
    <xf numFmtId="43" fontId="30" fillId="2" borderId="6" xfId="2" applyFont="1" applyFill="1" applyBorder="1"/>
    <xf numFmtId="43" fontId="30" fillId="2" borderId="0" xfId="2" applyFont="1" applyFill="1" applyBorder="1"/>
    <xf numFmtId="9" fontId="32" fillId="2" borderId="0" xfId="3" applyFont="1" applyFill="1"/>
    <xf numFmtId="43" fontId="14" fillId="2" borderId="0" xfId="2" applyFont="1" applyFill="1"/>
    <xf numFmtId="43" fontId="33" fillId="2" borderId="0" xfId="3" applyNumberFormat="1" applyFont="1" applyFill="1"/>
    <xf numFmtId="43" fontId="31" fillId="2" borderId="0" xfId="2" applyFont="1" applyFill="1" applyAlignment="1">
      <alignment horizontal="left" wrapText="1"/>
    </xf>
    <xf numFmtId="43" fontId="31" fillId="2" borderId="0" xfId="0" applyNumberFormat="1" applyFont="1" applyFill="1" applyAlignment="1">
      <alignment horizontal="left" wrapText="1"/>
    </xf>
    <xf numFmtId="0" fontId="32" fillId="2" borderId="0" xfId="0" applyFont="1" applyFill="1" applyAlignment="1">
      <alignment horizontal="left" wrapText="1"/>
    </xf>
    <xf numFmtId="43" fontId="0" fillId="2" borderId="6" xfId="2" applyFont="1" applyFill="1" applyBorder="1" applyAlignment="1">
      <alignment horizontal="right"/>
    </xf>
    <xf numFmtId="0" fontId="29" fillId="2" borderId="0" xfId="0" applyFont="1" applyFill="1" applyAlignment="1">
      <alignment vertical="center"/>
    </xf>
    <xf numFmtId="0" fontId="32" fillId="2" borderId="0" xfId="0" applyFont="1" applyFill="1" applyAlignment="1">
      <alignment horizontal="left" vertical="center" wrapText="1"/>
    </xf>
    <xf numFmtId="0" fontId="33" fillId="2" borderId="0" xfId="0" applyFont="1" applyFill="1" applyAlignment="1">
      <alignment horizontal="left" vertical="center" wrapText="1"/>
    </xf>
    <xf numFmtId="43" fontId="8" fillId="2" borderId="6" xfId="0" applyNumberFormat="1" applyFont="1" applyFill="1" applyBorder="1" applyAlignment="1">
      <alignment horizontal="center" vertical="center" wrapText="1"/>
    </xf>
    <xf numFmtId="43" fontId="31" fillId="2" borderId="0" xfId="0" applyNumberFormat="1" applyFont="1" applyFill="1"/>
    <xf numFmtId="43" fontId="32" fillId="2" borderId="0" xfId="0" applyNumberFormat="1" applyFont="1" applyFill="1" applyAlignment="1">
      <alignment horizontal="right"/>
    </xf>
    <xf numFmtId="10" fontId="31" fillId="2" borderId="0" xfId="3" applyNumberFormat="1" applyFont="1" applyFill="1"/>
    <xf numFmtId="0" fontId="30" fillId="2" borderId="0" xfId="0" applyFont="1" applyFill="1" applyAlignment="1">
      <alignment horizontal="right"/>
    </xf>
    <xf numFmtId="0" fontId="30" fillId="2" borderId="0" xfId="0" applyFont="1" applyFill="1" applyAlignment="1">
      <alignment horizontal="left" wrapText="1"/>
    </xf>
    <xf numFmtId="0" fontId="31" fillId="2" borderId="0" xfId="0" applyFont="1" applyFill="1" applyAlignment="1">
      <alignment horizontal="left" vertical="center" wrapText="1"/>
    </xf>
    <xf numFmtId="0" fontId="39" fillId="2" borderId="0" xfId="0" applyFont="1" applyFill="1"/>
    <xf numFmtId="0" fontId="39" fillId="2" borderId="0" xfId="0" applyFont="1" applyFill="1" applyAlignment="1">
      <alignment horizontal="center"/>
    </xf>
    <xf numFmtId="43" fontId="38" fillId="2" borderId="6" xfId="2" applyFont="1" applyFill="1" applyBorder="1" applyAlignment="1">
      <alignment horizontal="right"/>
    </xf>
    <xf numFmtId="43" fontId="0" fillId="2" borderId="0" xfId="2" applyFont="1" applyFill="1" applyBorder="1" applyAlignment="1"/>
    <xf numFmtId="0" fontId="8" fillId="2" borderId="0" xfId="0" applyFont="1" applyFill="1" applyAlignment="1">
      <alignment horizontal="left" vertical="center" wrapText="1" indent="1"/>
    </xf>
    <xf numFmtId="43" fontId="8" fillId="2" borderId="0" xfId="0" applyNumberFormat="1" applyFont="1" applyFill="1" applyAlignment="1">
      <alignment horizontal="center" vertical="center" wrapText="1"/>
    </xf>
    <xf numFmtId="43" fontId="5" fillId="2" borderId="0" xfId="2" applyFont="1" applyFill="1"/>
    <xf numFmtId="0" fontId="5" fillId="2" borderId="0" xfId="0" applyFont="1" applyFill="1"/>
    <xf numFmtId="0" fontId="8" fillId="2" borderId="0" xfId="0" applyFont="1" applyFill="1" applyAlignment="1">
      <alignment horizontal="center" vertical="center" wrapText="1"/>
    </xf>
    <xf numFmtId="43" fontId="40" fillId="2" borderId="0" xfId="0" applyNumberFormat="1" applyFont="1" applyFill="1" applyAlignment="1">
      <alignment horizontal="center" vertical="center"/>
    </xf>
    <xf numFmtId="43" fontId="19" fillId="2" borderId="0" xfId="0" applyNumberFormat="1" applyFont="1" applyFill="1" applyAlignment="1">
      <alignment horizontal="center" vertical="center" wrapText="1"/>
    </xf>
    <xf numFmtId="0" fontId="8" fillId="2" borderId="1" xfId="0" applyFont="1" applyFill="1" applyBorder="1" applyAlignment="1">
      <alignment horizontal="center" vertical="center" wrapText="1"/>
    </xf>
    <xf numFmtId="0" fontId="40" fillId="2" borderId="0" xfId="0" applyFont="1" applyFill="1" applyAlignment="1">
      <alignment vertical="center" wrapText="1"/>
    </xf>
    <xf numFmtId="4" fontId="40" fillId="2" borderId="2" xfId="0" applyNumberFormat="1" applyFont="1" applyFill="1" applyBorder="1" applyAlignment="1">
      <alignment horizontal="center" vertical="center" wrapText="1"/>
    </xf>
    <xf numFmtId="4" fontId="5" fillId="2" borderId="0" xfId="0" applyNumberFormat="1" applyFont="1" applyFill="1"/>
    <xf numFmtId="165" fontId="33" fillId="2" borderId="0" xfId="0" applyNumberFormat="1" applyFont="1" applyFill="1"/>
    <xf numFmtId="49" fontId="31" fillId="2" borderId="0" xfId="0" applyNumberFormat="1" applyFont="1" applyFill="1" applyAlignment="1">
      <alignment horizontal="left" vertical="center" wrapText="1"/>
    </xf>
    <xf numFmtId="43" fontId="0" fillId="2" borderId="0" xfId="2" applyFont="1" applyFill="1" applyBorder="1"/>
    <xf numFmtId="43" fontId="0" fillId="2" borderId="0" xfId="2" applyFont="1" applyFill="1" applyBorder="1" applyAlignment="1">
      <alignment horizontal="center"/>
    </xf>
    <xf numFmtId="43" fontId="38" fillId="2" borderId="0" xfId="0" applyNumberFormat="1" applyFont="1" applyFill="1"/>
    <xf numFmtId="43" fontId="31" fillId="2" borderId="0" xfId="2" applyFont="1" applyFill="1" applyBorder="1" applyAlignment="1">
      <alignment horizontal="center" vertical="center" wrapText="1"/>
    </xf>
    <xf numFmtId="43" fontId="33" fillId="2" borderId="0" xfId="1" applyFont="1" applyFill="1" applyBorder="1"/>
    <xf numFmtId="10" fontId="33" fillId="2" borderId="0" xfId="3" applyNumberFormat="1" applyFont="1" applyFill="1"/>
    <xf numFmtId="43" fontId="33" fillId="2" borderId="0" xfId="2" applyFont="1" applyFill="1" applyAlignment="1">
      <alignment horizontal="left" vertical="center" wrapText="1"/>
    </xf>
    <xf numFmtId="43" fontId="31" fillId="2" borderId="0" xfId="2" applyFont="1" applyFill="1" applyBorder="1" applyAlignment="1">
      <alignment horizontal="right" vertical="center" wrapText="1"/>
    </xf>
    <xf numFmtId="4" fontId="29" fillId="2" borderId="2" xfId="0" applyNumberFormat="1" applyFont="1" applyFill="1" applyBorder="1" applyAlignment="1">
      <alignment horizontal="center" vertical="center" wrapText="1"/>
    </xf>
    <xf numFmtId="164" fontId="33" fillId="2" borderId="0" xfId="0" applyNumberFormat="1" applyFont="1" applyFill="1"/>
    <xf numFmtId="43" fontId="31" fillId="2" borderId="6" xfId="1" applyFont="1" applyFill="1" applyBorder="1"/>
    <xf numFmtId="0" fontId="31" fillId="2" borderId="0" xfId="0" applyFont="1" applyFill="1" applyAlignment="1">
      <alignment vertical="center"/>
    </xf>
    <xf numFmtId="43" fontId="31" fillId="2" borderId="0" xfId="1" applyFont="1" applyFill="1" applyAlignment="1">
      <alignment vertical="center"/>
    </xf>
    <xf numFmtId="43" fontId="38" fillId="2" borderId="0" xfId="1" applyFont="1" applyFill="1" applyBorder="1" applyAlignment="1">
      <alignment horizontal="right"/>
    </xf>
    <xf numFmtId="9" fontId="0" fillId="2" borderId="0" xfId="3" applyFont="1" applyFill="1" applyBorder="1"/>
    <xf numFmtId="43" fontId="0" fillId="2" borderId="0" xfId="2" applyFont="1" applyFill="1" applyBorder="1" applyAlignment="1">
      <alignment horizontal="right"/>
    </xf>
    <xf numFmtId="170" fontId="31" fillId="2" borderId="0" xfId="4" applyNumberFormat="1" applyFont="1" applyFill="1" applyBorder="1" applyAlignment="1">
      <alignment vertical="top"/>
    </xf>
    <xf numFmtId="43" fontId="33" fillId="2" borderId="0" xfId="0" applyNumberFormat="1" applyFont="1" applyFill="1" applyAlignment="1">
      <alignment vertical="center"/>
    </xf>
    <xf numFmtId="0" fontId="31" fillId="2" borderId="0" xfId="5" applyFont="1" applyFill="1" applyAlignment="1">
      <alignment vertical="top"/>
    </xf>
    <xf numFmtId="0" fontId="0" fillId="2" borderId="0" xfId="0" applyFill="1" applyAlignment="1">
      <alignment wrapText="1"/>
    </xf>
    <xf numFmtId="43" fontId="38" fillId="2" borderId="0" xfId="1" applyFont="1" applyFill="1" applyBorder="1" applyAlignment="1">
      <alignment horizontal="right" wrapText="1"/>
    </xf>
    <xf numFmtId="43" fontId="0" fillId="2" borderId="0" xfId="1" applyFont="1" applyFill="1" applyAlignment="1">
      <alignment wrapText="1"/>
    </xf>
    <xf numFmtId="43" fontId="31" fillId="2" borderId="0" xfId="1" applyFont="1" applyFill="1" applyAlignment="1">
      <alignment horizontal="left" wrapText="1"/>
    </xf>
    <xf numFmtId="43" fontId="32" fillId="2" borderId="0" xfId="0" applyNumberFormat="1" applyFont="1" applyFill="1" applyAlignment="1">
      <alignment horizontal="left" wrapText="1"/>
    </xf>
    <xf numFmtId="43" fontId="2" fillId="2" borderId="2" xfId="2" applyFont="1" applyFill="1" applyBorder="1" applyAlignment="1">
      <alignment horizontal="right"/>
    </xf>
    <xf numFmtId="4" fontId="33" fillId="2" borderId="0" xfId="0" applyNumberFormat="1" applyFont="1" applyFill="1" applyAlignment="1">
      <alignment horizontal="left" wrapText="1"/>
    </xf>
    <xf numFmtId="43" fontId="33" fillId="2" borderId="0" xfId="1" applyFont="1" applyFill="1" applyAlignment="1">
      <alignment horizontal="center" wrapText="1"/>
    </xf>
    <xf numFmtId="10" fontId="33" fillId="2" borderId="0" xfId="3" applyNumberFormat="1" applyFont="1" applyFill="1" applyAlignment="1">
      <alignment horizontal="right" wrapText="1"/>
    </xf>
    <xf numFmtId="10" fontId="33" fillId="2" borderId="0" xfId="3" applyNumberFormat="1" applyFont="1" applyFill="1" applyAlignment="1">
      <alignment horizontal="left" wrapText="1"/>
    </xf>
    <xf numFmtId="43" fontId="14" fillId="2" borderId="0" xfId="1" applyFont="1" applyFill="1"/>
    <xf numFmtId="43" fontId="33" fillId="2" borderId="0" xfId="2" applyFont="1" applyFill="1" applyBorder="1" applyAlignment="1">
      <alignment vertical="center"/>
    </xf>
    <xf numFmtId="43" fontId="33" fillId="2" borderId="0" xfId="2" applyFont="1" applyFill="1" applyBorder="1"/>
    <xf numFmtId="43" fontId="14" fillId="2" borderId="0" xfId="1" applyFont="1" applyFill="1" applyBorder="1"/>
    <xf numFmtId="43" fontId="30" fillId="2" borderId="0" xfId="2" applyFont="1" applyFill="1" applyBorder="1" applyAlignment="1">
      <alignment horizontal="center"/>
    </xf>
    <xf numFmtId="43" fontId="30" fillId="2" borderId="0" xfId="1" applyFont="1" applyFill="1" applyBorder="1" applyAlignment="1">
      <alignment horizontal="center"/>
    </xf>
    <xf numFmtId="0" fontId="42" fillId="2" borderId="0" xfId="0" applyFont="1" applyFill="1" applyAlignment="1">
      <alignment horizontal="left" vertical="center"/>
    </xf>
    <xf numFmtId="43" fontId="31" fillId="2" borderId="0" xfId="1" applyFont="1" applyFill="1"/>
    <xf numFmtId="0" fontId="43" fillId="2" borderId="0" xfId="0" applyFont="1" applyFill="1" applyAlignment="1">
      <alignment horizontal="left" vertical="center"/>
    </xf>
    <xf numFmtId="43" fontId="32" fillId="2" borderId="0" xfId="2" applyFont="1" applyFill="1" applyBorder="1"/>
    <xf numFmtId="43" fontId="14" fillId="2" borderId="0" xfId="2" applyFont="1" applyFill="1" applyBorder="1"/>
    <xf numFmtId="43" fontId="0" fillId="2" borderId="0" xfId="1" applyFont="1" applyFill="1" applyBorder="1"/>
    <xf numFmtId="43" fontId="1" fillId="2" borderId="0" xfId="1" applyFont="1" applyFill="1" applyBorder="1"/>
    <xf numFmtId="0" fontId="42" fillId="2" borderId="0" xfId="0" applyFont="1" applyFill="1" applyAlignment="1">
      <alignment horizontal="left" vertical="center" wrapText="1"/>
    </xf>
    <xf numFmtId="0" fontId="43" fillId="2" borderId="0" xfId="0" applyFont="1" applyFill="1" applyAlignment="1">
      <alignment horizontal="left" vertical="center" wrapText="1"/>
    </xf>
    <xf numFmtId="43" fontId="32" fillId="2" borderId="0" xfId="0" applyNumberFormat="1" applyFont="1" applyFill="1"/>
    <xf numFmtId="43" fontId="31" fillId="2" borderId="1" xfId="1" applyFont="1" applyFill="1" applyBorder="1"/>
    <xf numFmtId="9" fontId="32" fillId="2" borderId="0" xfId="3" applyFont="1" applyFill="1" applyBorder="1"/>
    <xf numFmtId="43" fontId="39" fillId="2" borderId="6" xfId="2" applyFont="1" applyFill="1" applyBorder="1" applyAlignment="1">
      <alignment horizontal="right"/>
    </xf>
    <xf numFmtId="43" fontId="2" fillId="2" borderId="0" xfId="0" applyNumberFormat="1" applyFont="1" applyFill="1"/>
    <xf numFmtId="43" fontId="44" fillId="2" borderId="0" xfId="2" applyFont="1" applyFill="1" applyBorder="1" applyAlignment="1">
      <alignment horizontal="right"/>
    </xf>
    <xf numFmtId="10" fontId="39" fillId="2" borderId="0" xfId="3" applyNumberFormat="1" applyFont="1" applyFill="1" applyBorder="1" applyAlignment="1">
      <alignment horizontal="right"/>
    </xf>
    <xf numFmtId="43" fontId="39" fillId="2" borderId="0" xfId="2" applyFont="1" applyFill="1" applyBorder="1" applyAlignment="1">
      <alignment horizontal="right"/>
    </xf>
    <xf numFmtId="43" fontId="2" fillId="2" borderId="0" xfId="2" applyFont="1" applyFill="1" applyBorder="1"/>
    <xf numFmtId="0" fontId="33" fillId="2" borderId="0" xfId="0" applyFont="1" applyFill="1" applyAlignment="1">
      <alignment vertical="center" wrapText="1"/>
    </xf>
    <xf numFmtId="43" fontId="32" fillId="2" borderId="0" xfId="1" applyFont="1" applyFill="1" applyAlignment="1">
      <alignment horizontal="left" wrapText="1"/>
    </xf>
    <xf numFmtId="0" fontId="32" fillId="2" borderId="0" xfId="0" applyFont="1" applyFill="1" applyAlignment="1">
      <alignment vertical="center" wrapText="1"/>
    </xf>
    <xf numFmtId="43" fontId="33" fillId="2" borderId="0" xfId="2" applyFont="1" applyFill="1" applyBorder="1" applyAlignment="1">
      <alignment horizontal="center"/>
    </xf>
    <xf numFmtId="43" fontId="33" fillId="2" borderId="0" xfId="1" applyFont="1" applyFill="1" applyBorder="1" applyAlignment="1">
      <alignment horizontal="center"/>
    </xf>
    <xf numFmtId="43" fontId="32" fillId="2" borderId="0" xfId="1" applyFont="1" applyFill="1" applyAlignment="1">
      <alignment horizontal="right"/>
    </xf>
    <xf numFmtId="0" fontId="30" fillId="2" borderId="0" xfId="0" applyFont="1" applyFill="1" applyAlignment="1">
      <alignment horizontal="justify" vertical="center" wrapText="1"/>
    </xf>
    <xf numFmtId="171" fontId="31" fillId="2" borderId="0" xfId="0" applyNumberFormat="1" applyFont="1" applyFill="1"/>
    <xf numFmtId="43" fontId="2" fillId="2" borderId="0" xfId="1" applyFont="1" applyFill="1" applyBorder="1" applyAlignment="1">
      <alignment horizontal="right"/>
    </xf>
    <xf numFmtId="43" fontId="2" fillId="2" borderId="0" xfId="2" applyFont="1" applyFill="1" applyBorder="1" applyAlignment="1">
      <alignment horizontal="right"/>
    </xf>
    <xf numFmtId="0" fontId="0" fillId="2" borderId="0" xfId="0" applyFill="1" applyAlignment="1">
      <alignment horizontal="left" vertical="center" wrapText="1"/>
    </xf>
    <xf numFmtId="43" fontId="32" fillId="2" borderId="0" xfId="1" applyFont="1" applyFill="1" applyBorder="1" applyAlignment="1">
      <alignment vertical="center" wrapText="1"/>
    </xf>
    <xf numFmtId="43" fontId="38" fillId="2" borderId="0" xfId="1" applyFont="1" applyFill="1" applyBorder="1" applyAlignment="1">
      <alignment horizontal="center"/>
    </xf>
    <xf numFmtId="43" fontId="38" fillId="2" borderId="0" xfId="0" applyNumberFormat="1" applyFont="1" applyFill="1" applyAlignment="1">
      <alignment horizontal="center"/>
    </xf>
    <xf numFmtId="43" fontId="38" fillId="2" borderId="0" xfId="2" applyFont="1" applyFill="1" applyBorder="1" applyAlignment="1">
      <alignment horizontal="right"/>
    </xf>
    <xf numFmtId="43" fontId="39" fillId="2" borderId="2" xfId="2" applyFont="1" applyFill="1" applyBorder="1" applyAlignment="1">
      <alignment horizontal="right"/>
    </xf>
    <xf numFmtId="164" fontId="0" fillId="2" borderId="0" xfId="0" applyNumberFormat="1" applyFill="1"/>
    <xf numFmtId="43" fontId="14" fillId="2" borderId="0" xfId="0" applyNumberFormat="1" applyFont="1" applyFill="1"/>
    <xf numFmtId="43" fontId="19" fillId="2" borderId="6" xfId="0" applyNumberFormat="1" applyFont="1" applyFill="1" applyBorder="1" applyAlignment="1">
      <alignment horizontal="center" vertical="center"/>
    </xf>
  </cellXfs>
  <cellStyles count="6">
    <cellStyle name="Millares" xfId="1" builtinId="3"/>
    <cellStyle name="Millares 2 2" xfId="4" xr:uid="{F3EE69C5-C1F7-44CE-8292-D979BD00407B}"/>
    <cellStyle name="Millares 4" xfId="2" xr:uid="{00000000-0005-0000-0000-000001000000}"/>
    <cellStyle name="Normal" xfId="0" builtinId="0"/>
    <cellStyle name="Normal 2 2" xfId="5" xr:uid="{C634BB96-4C91-40F5-8DF4-6D9ABF5660B8}"/>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145677</xdr:rowOff>
    </xdr:from>
    <xdr:to>
      <xdr:col>0</xdr:col>
      <xdr:colOff>1406769</xdr:colOff>
      <xdr:row>4</xdr:row>
      <xdr:rowOff>82018</xdr:rowOff>
    </xdr:to>
    <xdr:pic>
      <xdr:nvPicPr>
        <xdr:cNvPr id="2" name="Imagen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45702"/>
          <a:ext cx="1406769" cy="507841"/>
        </a:xfrm>
        <a:prstGeom prst="rect">
          <a:avLst/>
        </a:prstGeom>
        <a:noFill/>
        <a:ln>
          <a:noFill/>
        </a:ln>
      </xdr:spPr>
    </xdr:pic>
    <xdr:clientData/>
  </xdr:twoCellAnchor>
  <xdr:twoCellAnchor editAs="oneCell">
    <xdr:from>
      <xdr:col>4</xdr:col>
      <xdr:colOff>0</xdr:colOff>
      <xdr:row>55</xdr:row>
      <xdr:rowOff>78441</xdr:rowOff>
    </xdr:from>
    <xdr:to>
      <xdr:col>5</xdr:col>
      <xdr:colOff>761999</xdr:colOff>
      <xdr:row>61</xdr:row>
      <xdr:rowOff>182656</xdr:rowOff>
    </xdr:to>
    <xdr:pic>
      <xdr:nvPicPr>
        <xdr:cNvPr id="3" name="Picture 55">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19825" y="10498791"/>
          <a:ext cx="1523999" cy="130436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1304192</xdr:colOff>
      <xdr:row>2</xdr:row>
      <xdr:rowOff>58615</xdr:rowOff>
    </xdr:to>
    <xdr:pic>
      <xdr:nvPicPr>
        <xdr:cNvPr id="2" name="Imagen 1">
          <a:extLst>
            <a:ext uri="{FF2B5EF4-FFF2-40B4-BE49-F238E27FC236}">
              <a16:creationId xmlns:a16="http://schemas.microsoft.com/office/drawing/2014/main" id="{1EBB1AB8-3B13-4A80-9D57-A7C037D99F4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04192" cy="458665"/>
        </a:xfrm>
        <a:prstGeom prst="rect">
          <a:avLst/>
        </a:prstGeom>
        <a:noFill/>
        <a:ln>
          <a:noFill/>
        </a:ln>
      </xdr:spPr>
    </xdr:pic>
    <xdr:clientData/>
  </xdr:twoCellAnchor>
  <xdr:twoCellAnchor editAs="oneCell">
    <xdr:from>
      <xdr:col>3</xdr:col>
      <xdr:colOff>410308</xdr:colOff>
      <xdr:row>43</xdr:row>
      <xdr:rowOff>95249</xdr:rowOff>
    </xdr:from>
    <xdr:to>
      <xdr:col>4</xdr:col>
      <xdr:colOff>7326</xdr:colOff>
      <xdr:row>47</xdr:row>
      <xdr:rowOff>178777</xdr:rowOff>
    </xdr:to>
    <xdr:pic>
      <xdr:nvPicPr>
        <xdr:cNvPr id="3" name="Picture 55">
          <a:extLst>
            <a:ext uri="{FF2B5EF4-FFF2-40B4-BE49-F238E27FC236}">
              <a16:creationId xmlns:a16="http://schemas.microsoft.com/office/drawing/2014/main" id="{0FD86016-F138-4BDC-A8A3-7FC22A881B7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68083" y="8696324"/>
          <a:ext cx="1006718" cy="883628"/>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205154</xdr:colOff>
      <xdr:row>0</xdr:row>
      <xdr:rowOff>175845</xdr:rowOff>
    </xdr:from>
    <xdr:to>
      <xdr:col>1</xdr:col>
      <xdr:colOff>732692</xdr:colOff>
      <xdr:row>3</xdr:row>
      <xdr:rowOff>133348</xdr:rowOff>
    </xdr:to>
    <xdr:pic>
      <xdr:nvPicPr>
        <xdr:cNvPr id="2" name="Imagen 1">
          <a:extLst>
            <a:ext uri="{FF2B5EF4-FFF2-40B4-BE49-F238E27FC236}">
              <a16:creationId xmlns:a16="http://schemas.microsoft.com/office/drawing/2014/main" id="{508C73EF-F1F0-4D50-8665-EC976BC6C47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5154" y="175845"/>
          <a:ext cx="1403838" cy="548053"/>
        </a:xfrm>
        <a:prstGeom prst="rect">
          <a:avLst/>
        </a:prstGeom>
        <a:noFill/>
        <a:ln>
          <a:noFill/>
        </a:ln>
      </xdr:spPr>
    </xdr:pic>
    <xdr:clientData/>
  </xdr:twoCellAnchor>
  <xdr:twoCellAnchor editAs="oneCell">
    <xdr:from>
      <xdr:col>6</xdr:col>
      <xdr:colOff>388326</xdr:colOff>
      <xdr:row>36</xdr:row>
      <xdr:rowOff>73269</xdr:rowOff>
    </xdr:from>
    <xdr:to>
      <xdr:col>7</xdr:col>
      <xdr:colOff>710710</xdr:colOff>
      <xdr:row>43</xdr:row>
      <xdr:rowOff>2930</xdr:rowOff>
    </xdr:to>
    <xdr:pic>
      <xdr:nvPicPr>
        <xdr:cNvPr id="3" name="Picture 55">
          <a:extLst>
            <a:ext uri="{FF2B5EF4-FFF2-40B4-BE49-F238E27FC236}">
              <a16:creationId xmlns:a16="http://schemas.microsoft.com/office/drawing/2014/main" id="{DB6E1805-A1C2-4DB7-A6AE-E14CB2329D3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789376" y="7474194"/>
          <a:ext cx="1522534" cy="1329836"/>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2</xdr:row>
      <xdr:rowOff>247650</xdr:rowOff>
    </xdr:from>
    <xdr:to>
      <xdr:col>1</xdr:col>
      <xdr:colOff>1562100</xdr:colOff>
      <xdr:row>6</xdr:row>
      <xdr:rowOff>47625</xdr:rowOff>
    </xdr:to>
    <xdr:pic>
      <xdr:nvPicPr>
        <xdr:cNvPr id="2" name="Imagen 1">
          <a:extLst>
            <a:ext uri="{FF2B5EF4-FFF2-40B4-BE49-F238E27FC236}">
              <a16:creationId xmlns:a16="http://schemas.microsoft.com/office/drawing/2014/main" id="{64DF6D04-B662-43C2-8446-07F52AE7E5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647700"/>
          <a:ext cx="1866899" cy="771525"/>
        </a:xfrm>
        <a:prstGeom prst="rect">
          <a:avLst/>
        </a:prstGeom>
        <a:noFill/>
        <a:ln>
          <a:noFill/>
        </a:ln>
      </xdr:spPr>
    </xdr:pic>
    <xdr:clientData/>
  </xdr:twoCellAnchor>
  <xdr:twoCellAnchor editAs="oneCell">
    <xdr:from>
      <xdr:col>5</xdr:col>
      <xdr:colOff>920750</xdr:colOff>
      <xdr:row>27</xdr:row>
      <xdr:rowOff>165100</xdr:rowOff>
    </xdr:from>
    <xdr:to>
      <xdr:col>6</xdr:col>
      <xdr:colOff>1158874</xdr:colOff>
      <xdr:row>33</xdr:row>
      <xdr:rowOff>6350</xdr:rowOff>
    </xdr:to>
    <xdr:pic>
      <xdr:nvPicPr>
        <xdr:cNvPr id="3" name="Picture 55">
          <a:extLst>
            <a:ext uri="{FF2B5EF4-FFF2-40B4-BE49-F238E27FC236}">
              <a16:creationId xmlns:a16="http://schemas.microsoft.com/office/drawing/2014/main" id="{4BCBF878-2824-4F92-A214-DD47CE7DC36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07300" y="6346825"/>
          <a:ext cx="1400174" cy="10414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38100</xdr:rowOff>
    </xdr:from>
    <xdr:to>
      <xdr:col>1</xdr:col>
      <xdr:colOff>1790700</xdr:colOff>
      <xdr:row>5</xdr:row>
      <xdr:rowOff>85725</xdr:rowOff>
    </xdr:to>
    <xdr:pic>
      <xdr:nvPicPr>
        <xdr:cNvPr id="2" name="Imagen 1">
          <a:extLst>
            <a:ext uri="{FF2B5EF4-FFF2-40B4-BE49-F238E27FC236}">
              <a16:creationId xmlns:a16="http://schemas.microsoft.com/office/drawing/2014/main" id="{2ACDB35A-48AF-42AE-BAF9-9A5864B3CC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14350"/>
          <a:ext cx="2095500" cy="762000"/>
        </a:xfrm>
        <a:prstGeom prst="rect">
          <a:avLst/>
        </a:prstGeom>
        <a:noFill/>
        <a:ln>
          <a:noFill/>
        </a:ln>
      </xdr:spPr>
    </xdr:pic>
    <xdr:clientData/>
  </xdr:twoCellAnchor>
  <xdr:twoCellAnchor editAs="oneCell">
    <xdr:from>
      <xdr:col>0</xdr:col>
      <xdr:colOff>0</xdr:colOff>
      <xdr:row>2</xdr:row>
      <xdr:rowOff>38100</xdr:rowOff>
    </xdr:from>
    <xdr:to>
      <xdr:col>1</xdr:col>
      <xdr:colOff>1790700</xdr:colOff>
      <xdr:row>5</xdr:row>
      <xdr:rowOff>85725</xdr:rowOff>
    </xdr:to>
    <xdr:pic>
      <xdr:nvPicPr>
        <xdr:cNvPr id="3" name="Imagen 2">
          <a:extLst>
            <a:ext uri="{FF2B5EF4-FFF2-40B4-BE49-F238E27FC236}">
              <a16:creationId xmlns:a16="http://schemas.microsoft.com/office/drawing/2014/main" id="{EAEF484B-8C19-433E-AFEA-0D706AA9A81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14350"/>
          <a:ext cx="2095500" cy="762000"/>
        </a:xfrm>
        <a:prstGeom prst="rect">
          <a:avLst/>
        </a:prstGeom>
        <a:noFill/>
        <a:ln>
          <a:noFill/>
        </a:ln>
      </xdr:spPr>
    </xdr:pic>
    <xdr:clientData/>
  </xdr:twoCellAnchor>
  <xdr:twoCellAnchor editAs="oneCell">
    <xdr:from>
      <xdr:col>5</xdr:col>
      <xdr:colOff>533400</xdr:colOff>
      <xdr:row>38</xdr:row>
      <xdr:rowOff>104775</xdr:rowOff>
    </xdr:from>
    <xdr:to>
      <xdr:col>5</xdr:col>
      <xdr:colOff>1600199</xdr:colOff>
      <xdr:row>42</xdr:row>
      <xdr:rowOff>28575</xdr:rowOff>
    </xdr:to>
    <xdr:pic>
      <xdr:nvPicPr>
        <xdr:cNvPr id="4" name="Picture 55">
          <a:extLst>
            <a:ext uri="{FF2B5EF4-FFF2-40B4-BE49-F238E27FC236}">
              <a16:creationId xmlns:a16="http://schemas.microsoft.com/office/drawing/2014/main" id="{B96D84EF-64D8-49E9-AD3E-3AAAC2AE0FD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220075" y="6772275"/>
          <a:ext cx="1066799" cy="87630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49696</xdr:colOff>
      <xdr:row>139</xdr:row>
      <xdr:rowOff>183006</xdr:rowOff>
    </xdr:from>
    <xdr:to>
      <xdr:col>2</xdr:col>
      <xdr:colOff>387535</xdr:colOff>
      <xdr:row>159</xdr:row>
      <xdr:rowOff>84472</xdr:rowOff>
    </xdr:to>
    <xdr:pic>
      <xdr:nvPicPr>
        <xdr:cNvPr id="2" name="Imagen 1">
          <a:extLst>
            <a:ext uri="{FF2B5EF4-FFF2-40B4-BE49-F238E27FC236}">
              <a16:creationId xmlns:a16="http://schemas.microsoft.com/office/drawing/2014/main" id="{48A594E8-C4E0-44E9-ACE8-9F0A72C9900D}"/>
            </a:ext>
          </a:extLst>
        </xdr:cNvPr>
        <xdr:cNvPicPr>
          <a:picLocks noChangeAspect="1"/>
        </xdr:cNvPicPr>
      </xdr:nvPicPr>
      <xdr:blipFill rotWithShape="1">
        <a:blip xmlns:r="http://schemas.openxmlformats.org/officeDocument/2006/relationships" r:embed="rId1"/>
        <a:srcRect l="6692" t="12508" r="57824" b="5285"/>
        <a:stretch/>
      </xdr:blipFill>
      <xdr:spPr>
        <a:xfrm>
          <a:off x="811696" y="28091256"/>
          <a:ext cx="2852439" cy="3711466"/>
        </a:xfrm>
        <a:prstGeom prst="rect">
          <a:avLst/>
        </a:prstGeom>
      </xdr:spPr>
    </xdr:pic>
    <xdr:clientData/>
  </xdr:twoCellAnchor>
  <xdr:twoCellAnchor editAs="oneCell">
    <xdr:from>
      <xdr:col>2</xdr:col>
      <xdr:colOff>497283</xdr:colOff>
      <xdr:row>140</xdr:row>
      <xdr:rowOff>10041</xdr:rowOff>
    </xdr:from>
    <xdr:to>
      <xdr:col>4</xdr:col>
      <xdr:colOff>117052</xdr:colOff>
      <xdr:row>150</xdr:row>
      <xdr:rowOff>121909</xdr:rowOff>
    </xdr:to>
    <xdr:pic>
      <xdr:nvPicPr>
        <xdr:cNvPr id="3" name="Imagen 2">
          <a:extLst>
            <a:ext uri="{FF2B5EF4-FFF2-40B4-BE49-F238E27FC236}">
              <a16:creationId xmlns:a16="http://schemas.microsoft.com/office/drawing/2014/main" id="{D9865344-6811-4F3F-899E-5A215457EB7C}"/>
            </a:ext>
          </a:extLst>
        </xdr:cNvPr>
        <xdr:cNvPicPr>
          <a:picLocks noChangeAspect="1"/>
        </xdr:cNvPicPr>
      </xdr:nvPicPr>
      <xdr:blipFill rotWithShape="1">
        <a:blip xmlns:r="http://schemas.openxmlformats.org/officeDocument/2006/relationships" r:embed="rId2"/>
        <a:srcRect l="1470" t="12262" r="51728" b="31324"/>
        <a:stretch/>
      </xdr:blipFill>
      <xdr:spPr>
        <a:xfrm>
          <a:off x="3773883" y="28108791"/>
          <a:ext cx="2972569" cy="2016868"/>
        </a:xfrm>
        <a:prstGeom prst="rect">
          <a:avLst/>
        </a:prstGeom>
      </xdr:spPr>
    </xdr:pic>
    <xdr:clientData/>
  </xdr:twoCellAnchor>
  <xdr:twoCellAnchor editAs="oneCell">
    <xdr:from>
      <xdr:col>2</xdr:col>
      <xdr:colOff>280682</xdr:colOff>
      <xdr:row>150</xdr:row>
      <xdr:rowOff>146539</xdr:rowOff>
    </xdr:from>
    <xdr:to>
      <xdr:col>3</xdr:col>
      <xdr:colOff>1200860</xdr:colOff>
      <xdr:row>161</xdr:row>
      <xdr:rowOff>65255</xdr:rowOff>
    </xdr:to>
    <xdr:pic>
      <xdr:nvPicPr>
        <xdr:cNvPr id="4" name="Imagen 3">
          <a:extLst>
            <a:ext uri="{FF2B5EF4-FFF2-40B4-BE49-F238E27FC236}">
              <a16:creationId xmlns:a16="http://schemas.microsoft.com/office/drawing/2014/main" id="{6C28DB32-B187-48D8-A0F8-9ABE69BED9A5}"/>
            </a:ext>
          </a:extLst>
        </xdr:cNvPr>
        <xdr:cNvPicPr>
          <a:picLocks noChangeAspect="1"/>
        </xdr:cNvPicPr>
      </xdr:nvPicPr>
      <xdr:blipFill rotWithShape="1">
        <a:blip xmlns:r="http://schemas.openxmlformats.org/officeDocument/2006/relationships" r:embed="rId3"/>
        <a:srcRect l="1356" t="30066" r="51681" b="6775"/>
        <a:stretch/>
      </xdr:blipFill>
      <xdr:spPr>
        <a:xfrm>
          <a:off x="3557282" y="30150289"/>
          <a:ext cx="2787078" cy="2014216"/>
        </a:xfrm>
        <a:prstGeom prst="rect">
          <a:avLst/>
        </a:prstGeom>
      </xdr:spPr>
    </xdr:pic>
    <xdr:clientData/>
  </xdr:twoCellAnchor>
  <xdr:twoCellAnchor editAs="oneCell">
    <xdr:from>
      <xdr:col>1</xdr:col>
      <xdr:colOff>49696</xdr:colOff>
      <xdr:row>139</xdr:row>
      <xdr:rowOff>183006</xdr:rowOff>
    </xdr:from>
    <xdr:to>
      <xdr:col>2</xdr:col>
      <xdr:colOff>387535</xdr:colOff>
      <xdr:row>159</xdr:row>
      <xdr:rowOff>84472</xdr:rowOff>
    </xdr:to>
    <xdr:pic>
      <xdr:nvPicPr>
        <xdr:cNvPr id="5" name="Imagen 4">
          <a:extLst>
            <a:ext uri="{FF2B5EF4-FFF2-40B4-BE49-F238E27FC236}">
              <a16:creationId xmlns:a16="http://schemas.microsoft.com/office/drawing/2014/main" id="{74F440BC-5BA0-4394-9A05-6A2169FB4D7A}"/>
            </a:ext>
          </a:extLst>
        </xdr:cNvPr>
        <xdr:cNvPicPr>
          <a:picLocks noChangeAspect="1"/>
        </xdr:cNvPicPr>
      </xdr:nvPicPr>
      <xdr:blipFill rotWithShape="1">
        <a:blip xmlns:r="http://schemas.openxmlformats.org/officeDocument/2006/relationships" r:embed="rId1"/>
        <a:srcRect l="6692" t="12508" r="57824" b="5285"/>
        <a:stretch/>
      </xdr:blipFill>
      <xdr:spPr>
        <a:xfrm>
          <a:off x="811696" y="28091256"/>
          <a:ext cx="2852439" cy="3711466"/>
        </a:xfrm>
        <a:prstGeom prst="rect">
          <a:avLst/>
        </a:prstGeom>
      </xdr:spPr>
    </xdr:pic>
    <xdr:clientData/>
  </xdr:twoCellAnchor>
  <xdr:twoCellAnchor editAs="oneCell">
    <xdr:from>
      <xdr:col>2</xdr:col>
      <xdr:colOff>497283</xdr:colOff>
      <xdr:row>140</xdr:row>
      <xdr:rowOff>10041</xdr:rowOff>
    </xdr:from>
    <xdr:to>
      <xdr:col>4</xdr:col>
      <xdr:colOff>117052</xdr:colOff>
      <xdr:row>150</xdr:row>
      <xdr:rowOff>121909</xdr:rowOff>
    </xdr:to>
    <xdr:pic>
      <xdr:nvPicPr>
        <xdr:cNvPr id="6" name="Imagen 5">
          <a:extLst>
            <a:ext uri="{FF2B5EF4-FFF2-40B4-BE49-F238E27FC236}">
              <a16:creationId xmlns:a16="http://schemas.microsoft.com/office/drawing/2014/main" id="{C114CDA5-44BE-4373-8D52-C0E550F9FBF3}"/>
            </a:ext>
          </a:extLst>
        </xdr:cNvPr>
        <xdr:cNvPicPr>
          <a:picLocks noChangeAspect="1"/>
        </xdr:cNvPicPr>
      </xdr:nvPicPr>
      <xdr:blipFill rotWithShape="1">
        <a:blip xmlns:r="http://schemas.openxmlformats.org/officeDocument/2006/relationships" r:embed="rId2"/>
        <a:srcRect l="1470" t="12262" r="51728" b="31324"/>
        <a:stretch/>
      </xdr:blipFill>
      <xdr:spPr>
        <a:xfrm>
          <a:off x="3773883" y="28108791"/>
          <a:ext cx="2972569" cy="2016868"/>
        </a:xfrm>
        <a:prstGeom prst="rect">
          <a:avLst/>
        </a:prstGeom>
      </xdr:spPr>
    </xdr:pic>
    <xdr:clientData/>
  </xdr:twoCellAnchor>
  <xdr:twoCellAnchor editAs="oneCell">
    <xdr:from>
      <xdr:col>2</xdr:col>
      <xdr:colOff>280682</xdr:colOff>
      <xdr:row>150</xdr:row>
      <xdr:rowOff>146539</xdr:rowOff>
    </xdr:from>
    <xdr:to>
      <xdr:col>3</xdr:col>
      <xdr:colOff>1200860</xdr:colOff>
      <xdr:row>161</xdr:row>
      <xdr:rowOff>65255</xdr:rowOff>
    </xdr:to>
    <xdr:pic>
      <xdr:nvPicPr>
        <xdr:cNvPr id="7" name="Imagen 6">
          <a:extLst>
            <a:ext uri="{FF2B5EF4-FFF2-40B4-BE49-F238E27FC236}">
              <a16:creationId xmlns:a16="http://schemas.microsoft.com/office/drawing/2014/main" id="{3C13AAF1-C02B-4E2D-9FCF-8746427BA18C}"/>
            </a:ext>
          </a:extLst>
        </xdr:cNvPr>
        <xdr:cNvPicPr>
          <a:picLocks noChangeAspect="1"/>
        </xdr:cNvPicPr>
      </xdr:nvPicPr>
      <xdr:blipFill rotWithShape="1">
        <a:blip xmlns:r="http://schemas.openxmlformats.org/officeDocument/2006/relationships" r:embed="rId3"/>
        <a:srcRect l="1356" t="30066" r="51681" b="6775"/>
        <a:stretch/>
      </xdr:blipFill>
      <xdr:spPr>
        <a:xfrm>
          <a:off x="3557282" y="30150289"/>
          <a:ext cx="2787078" cy="20142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payano\Downloads\MODELO+DE+ESTADOS+FINANCIEROS+EJEMPLO+CON+NOTAS%20A%20DICIEMBRE%20%202021%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gpayano\Desktop\Trabajos%20Realizados%20por%20Cynthia%20Payano\Estados%20Financieros\A&#241;o%202025\Diciembre%202025\Cierre%20sisanoc\MODELO+DE+ESTADOS+FINANCIEROS+EJEMPLO+CON+NOTAS%20A%20DICIEMBRE%202025%20Prelimina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ado de Situación"/>
      <sheetName val="Est. de Rendimiento Fin"/>
      <sheetName val="Flujo de Efectivo"/>
      <sheetName val="Cambio del Patrimonio"/>
      <sheetName val="Estado Comparativo"/>
      <sheetName val="NOTAS 7 AL 48 "/>
    </sheetNames>
    <sheetDataSet>
      <sheetData sheetId="0"/>
      <sheetData sheetId="1"/>
      <sheetData sheetId="2"/>
      <sheetData sheetId="3">
        <row r="10">
          <cell r="B10">
            <v>412502736.45999998</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ado de Situación"/>
      <sheetName val="Est. de Rendimiento Fin"/>
      <sheetName val="Flujo de Efectivo"/>
      <sheetName val="Cambio del Patrimonio"/>
      <sheetName val="Estado Comparativo"/>
      <sheetName val="Notas del 7 al 48"/>
      <sheetName val="Ejecucion Presupuestaria 2024"/>
      <sheetName val="Descargo de Bines Nacionales"/>
      <sheetName val="Activos que nos son activos"/>
    </sheetNames>
    <sheetDataSet>
      <sheetData sheetId="0">
        <row r="36">
          <cell r="B36">
            <v>341512669.27477932</v>
          </cell>
        </row>
      </sheetData>
      <sheetData sheetId="1">
        <row r="28">
          <cell r="B28">
            <v>341512669.27477932</v>
          </cell>
        </row>
      </sheetData>
      <sheetData sheetId="2"/>
      <sheetData sheetId="3">
        <row r="16">
          <cell r="F16">
            <v>51765020.899999976</v>
          </cell>
        </row>
        <row r="20">
          <cell r="F20">
            <v>-57656693.82</v>
          </cell>
        </row>
      </sheetData>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5"/>
  <sheetViews>
    <sheetView tabSelected="1" workbookViewId="0">
      <selection activeCell="K10" sqref="K10"/>
    </sheetView>
  </sheetViews>
  <sheetFormatPr baseColWidth="10" defaultColWidth="11.42578125" defaultRowHeight="15.75" x14ac:dyDescent="0.25"/>
  <cols>
    <col min="1" max="1" width="48.5703125" style="2" customWidth="1"/>
    <col min="2" max="2" width="20" style="2" bestFit="1" customWidth="1"/>
    <col min="3" max="3" width="1.140625" style="25" customWidth="1"/>
    <col min="4" max="4" width="23.5703125" style="2" customWidth="1"/>
    <col min="5" max="16384" width="11.42578125" style="2"/>
  </cols>
  <sheetData>
    <row r="1" spans="1:8" x14ac:dyDescent="0.25">
      <c r="A1" s="53" t="s">
        <v>0</v>
      </c>
      <c r="B1" s="53"/>
      <c r="C1" s="53"/>
      <c r="D1" s="53"/>
      <c r="E1" s="1"/>
      <c r="F1" s="1"/>
      <c r="G1" s="1"/>
    </row>
    <row r="2" spans="1:8" x14ac:dyDescent="0.25">
      <c r="A2" s="54" t="s">
        <v>1</v>
      </c>
      <c r="B2" s="54"/>
      <c r="C2" s="54"/>
      <c r="D2" s="54"/>
    </row>
    <row r="3" spans="1:8" x14ac:dyDescent="0.25">
      <c r="A3" s="54" t="s">
        <v>2</v>
      </c>
      <c r="B3" s="54"/>
      <c r="C3" s="54"/>
      <c r="D3" s="54"/>
    </row>
    <row r="4" spans="1:8" x14ac:dyDescent="0.25">
      <c r="A4" s="54" t="s">
        <v>3</v>
      </c>
      <c r="B4" s="54"/>
      <c r="C4" s="54"/>
      <c r="D4" s="54"/>
    </row>
    <row r="5" spans="1:8" x14ac:dyDescent="0.25">
      <c r="A5" s="3"/>
      <c r="B5" s="3"/>
      <c r="C5" s="4"/>
      <c r="D5" s="3"/>
    </row>
    <row r="6" spans="1:8" x14ac:dyDescent="0.25">
      <c r="A6" s="5"/>
      <c r="B6" s="6">
        <v>2025</v>
      </c>
      <c r="C6" s="7"/>
      <c r="D6" s="6">
        <v>2024</v>
      </c>
      <c r="E6" s="8"/>
      <c r="F6" s="8"/>
      <c r="G6" s="8"/>
      <c r="H6" s="8"/>
    </row>
    <row r="7" spans="1:8" x14ac:dyDescent="0.25">
      <c r="A7" s="9" t="s">
        <v>4</v>
      </c>
      <c r="B7" s="5"/>
      <c r="C7" s="10"/>
      <c r="D7" s="5"/>
    </row>
    <row r="8" spans="1:8" x14ac:dyDescent="0.25">
      <c r="A8" s="9" t="s">
        <v>5</v>
      </c>
      <c r="B8" s="5"/>
      <c r="C8" s="10"/>
      <c r="D8" s="5"/>
    </row>
    <row r="9" spans="1:8" x14ac:dyDescent="0.25">
      <c r="A9" s="11" t="s">
        <v>6</v>
      </c>
      <c r="B9" s="12">
        <v>284028778.58000004</v>
      </c>
      <c r="C9" s="13"/>
      <c r="D9" s="12">
        <v>85823337.890000001</v>
      </c>
    </row>
    <row r="10" spans="1:8" x14ac:dyDescent="0.25">
      <c r="A10" s="11" t="s">
        <v>7</v>
      </c>
      <c r="B10" s="12">
        <v>166745624.27999997</v>
      </c>
      <c r="C10" s="13"/>
      <c r="D10" s="12">
        <v>141907604.06999999</v>
      </c>
    </row>
    <row r="11" spans="1:8" x14ac:dyDescent="0.25">
      <c r="A11" s="11" t="s">
        <v>8</v>
      </c>
      <c r="B11" s="12">
        <v>179617112.89551193</v>
      </c>
      <c r="C11" s="13"/>
      <c r="D11" s="12">
        <v>158359523.45000002</v>
      </c>
    </row>
    <row r="12" spans="1:8" x14ac:dyDescent="0.25">
      <c r="A12" s="11" t="s">
        <v>9</v>
      </c>
      <c r="B12" s="14">
        <v>435766.4</v>
      </c>
      <c r="C12" s="15"/>
      <c r="D12" s="14">
        <v>574682.18999999994</v>
      </c>
    </row>
    <row r="13" spans="1:8" x14ac:dyDescent="0.25">
      <c r="A13" s="9" t="s">
        <v>10</v>
      </c>
      <c r="B13" s="16">
        <f>SUM(B9:B12)</f>
        <v>630827282.15551198</v>
      </c>
      <c r="C13" s="17"/>
      <c r="D13" s="16">
        <v>386665147.59999996</v>
      </c>
    </row>
    <row r="14" spans="1:8" x14ac:dyDescent="0.25">
      <c r="A14" s="9"/>
      <c r="B14" s="6"/>
      <c r="C14" s="7"/>
      <c r="D14" s="6"/>
    </row>
    <row r="15" spans="1:8" x14ac:dyDescent="0.25">
      <c r="A15" s="9" t="s">
        <v>11</v>
      </c>
      <c r="B15" s="18"/>
      <c r="C15" s="19"/>
      <c r="D15" s="18"/>
    </row>
    <row r="16" spans="1:8" x14ac:dyDescent="0.25">
      <c r="A16" s="11" t="s">
        <v>12</v>
      </c>
      <c r="B16" s="20">
        <v>148532436.86000001</v>
      </c>
      <c r="C16" s="15"/>
      <c r="D16" s="20">
        <v>101176190.65000001</v>
      </c>
    </row>
    <row r="17" spans="1:4" x14ac:dyDescent="0.25">
      <c r="A17" s="11" t="s">
        <v>13</v>
      </c>
      <c r="B17" s="20"/>
      <c r="C17" s="15"/>
      <c r="D17" s="20"/>
    </row>
    <row r="18" spans="1:4" x14ac:dyDescent="0.25">
      <c r="A18" s="9" t="s">
        <v>14</v>
      </c>
      <c r="B18" s="21">
        <f>SUM(B16:B17)</f>
        <v>148532436.86000001</v>
      </c>
      <c r="C18" s="7"/>
      <c r="D18" s="21">
        <v>101176190.65000001</v>
      </c>
    </row>
    <row r="19" spans="1:4" x14ac:dyDescent="0.25">
      <c r="A19" s="9"/>
      <c r="B19" s="6"/>
      <c r="C19" s="7"/>
      <c r="D19" s="6"/>
    </row>
    <row r="20" spans="1:4" ht="16.5" thickBot="1" x14ac:dyDescent="0.3">
      <c r="A20" s="9" t="s">
        <v>15</v>
      </c>
      <c r="B20" s="22">
        <f>+B13+B18</f>
        <v>779359719.01551199</v>
      </c>
      <c r="C20" s="17"/>
      <c r="D20" s="22">
        <v>487841338.25</v>
      </c>
    </row>
    <row r="21" spans="1:4" ht="16.5" thickTop="1" x14ac:dyDescent="0.25">
      <c r="A21" s="55" t="s">
        <v>16</v>
      </c>
      <c r="B21" s="5"/>
      <c r="C21" s="10"/>
      <c r="D21" s="5"/>
    </row>
    <row r="22" spans="1:4" x14ac:dyDescent="0.25">
      <c r="A22" s="55"/>
      <c r="B22" s="23"/>
      <c r="C22" s="24"/>
      <c r="D22" s="23"/>
    </row>
    <row r="23" spans="1:4" x14ac:dyDescent="0.25">
      <c r="A23" s="11" t="s">
        <v>17</v>
      </c>
    </row>
    <row r="24" spans="1:4" x14ac:dyDescent="0.25">
      <c r="A24" s="11" t="s">
        <v>18</v>
      </c>
      <c r="B24" s="14">
        <v>25908775.68</v>
      </c>
      <c r="C24" s="14"/>
      <c r="D24" s="14">
        <v>18246370.370000001</v>
      </c>
    </row>
    <row r="25" spans="1:4" x14ac:dyDescent="0.25">
      <c r="A25" s="9" t="s">
        <v>19</v>
      </c>
      <c r="B25" s="16">
        <f>SUM(B24:B24)</f>
        <v>25908775.68</v>
      </c>
      <c r="C25" s="17"/>
      <c r="D25" s="16">
        <v>18246370.370000001</v>
      </c>
    </row>
    <row r="26" spans="1:4" x14ac:dyDescent="0.25">
      <c r="A26" s="9"/>
      <c r="B26" s="6"/>
      <c r="C26" s="7"/>
      <c r="D26" s="6"/>
    </row>
    <row r="27" spans="1:4" x14ac:dyDescent="0.25">
      <c r="A27" s="9"/>
      <c r="B27" s="6"/>
      <c r="C27" s="7"/>
      <c r="D27" s="6"/>
    </row>
    <row r="28" spans="1:4" x14ac:dyDescent="0.25">
      <c r="A28" s="9" t="s">
        <v>20</v>
      </c>
      <c r="B28" s="6"/>
      <c r="C28" s="7"/>
      <c r="D28" s="6"/>
    </row>
    <row r="29" spans="1:4" x14ac:dyDescent="0.25">
      <c r="A29" s="26" t="s">
        <v>21</v>
      </c>
      <c r="B29" s="27">
        <v>5327210.5199999996</v>
      </c>
      <c r="C29" s="7"/>
      <c r="D29" s="27">
        <v>5327210.5199999996</v>
      </c>
    </row>
    <row r="30" spans="1:4" x14ac:dyDescent="0.25">
      <c r="A30" s="9" t="s">
        <v>22</v>
      </c>
      <c r="B30" s="28">
        <f>B29</f>
        <v>5327210.5199999996</v>
      </c>
      <c r="C30" s="7"/>
      <c r="D30" s="28">
        <v>5327210.5199999996</v>
      </c>
    </row>
    <row r="31" spans="1:4" x14ac:dyDescent="0.25">
      <c r="A31" s="9" t="s">
        <v>23</v>
      </c>
      <c r="B31" s="29">
        <f>B30+B25</f>
        <v>31235986.199999999</v>
      </c>
      <c r="C31" s="29">
        <f>+C25</f>
        <v>0</v>
      </c>
      <c r="D31" s="29">
        <v>23573580.890000001</v>
      </c>
    </row>
    <row r="32" spans="1:4" x14ac:dyDescent="0.25">
      <c r="A32" s="9"/>
      <c r="B32" s="6"/>
      <c r="C32" s="7"/>
      <c r="D32" s="6"/>
    </row>
    <row r="33" spans="1:4" x14ac:dyDescent="0.25">
      <c r="A33" s="9" t="s">
        <v>24</v>
      </c>
      <c r="B33" s="5"/>
      <c r="C33" s="10"/>
      <c r="D33" s="5"/>
    </row>
    <row r="34" spans="1:4" x14ac:dyDescent="0.25">
      <c r="A34" s="11" t="s">
        <v>25</v>
      </c>
      <c r="B34" s="20">
        <f>+'[1]Cambio del Patrimonio'!B10</f>
        <v>412502736.45999998</v>
      </c>
      <c r="C34" s="20">
        <f>+C20-C31-C36</f>
        <v>0</v>
      </c>
      <c r="D34" s="20">
        <v>412502736.45999998</v>
      </c>
    </row>
    <row r="35" spans="1:4" x14ac:dyDescent="0.25">
      <c r="A35" s="11" t="s">
        <v>26</v>
      </c>
      <c r="B35" s="30">
        <v>0</v>
      </c>
      <c r="C35" s="31"/>
      <c r="D35" s="30">
        <v>0</v>
      </c>
    </row>
    <row r="36" spans="1:4" x14ac:dyDescent="0.25">
      <c r="A36" s="11" t="s">
        <v>27</v>
      </c>
      <c r="B36" s="32">
        <f>+'[2]Est. de Rendimiento Fin'!B28</f>
        <v>341512669.27477932</v>
      </c>
      <c r="C36" s="32"/>
      <c r="D36" s="32">
        <v>-260897728.74715018</v>
      </c>
    </row>
    <row r="37" spans="1:4" x14ac:dyDescent="0.25">
      <c r="A37" s="11" t="s">
        <v>28</v>
      </c>
      <c r="B37" s="33">
        <f>+D36+D37-57656693.825</f>
        <v>-5891672.9204837233</v>
      </c>
      <c r="C37" s="15"/>
      <c r="D37" s="20">
        <v>312662749.65166646</v>
      </c>
    </row>
    <row r="38" spans="1:4" x14ac:dyDescent="0.25">
      <c r="A38" s="11" t="s">
        <v>29</v>
      </c>
      <c r="B38" s="34">
        <v>0</v>
      </c>
      <c r="C38" s="31"/>
      <c r="D38" s="34">
        <v>0</v>
      </c>
    </row>
    <row r="39" spans="1:4" s="38" customFormat="1" x14ac:dyDescent="0.25">
      <c r="A39" s="35" t="s">
        <v>30</v>
      </c>
      <c r="B39" s="36">
        <f>SUM(B34:B38)</f>
        <v>748123732.81429565</v>
      </c>
      <c r="C39" s="37"/>
      <c r="D39" s="36">
        <v>464267757.36451626</v>
      </c>
    </row>
    <row r="40" spans="1:4" x14ac:dyDescent="0.25">
      <c r="A40" s="9" t="s">
        <v>31</v>
      </c>
      <c r="B40" s="39">
        <f>SUM(B31+B39)</f>
        <v>779359719.0142957</v>
      </c>
      <c r="C40" s="39"/>
      <c r="D40" s="39">
        <v>487841338.25451624</v>
      </c>
    </row>
    <row r="41" spans="1:4" x14ac:dyDescent="0.25">
      <c r="B41" s="40"/>
      <c r="D41" s="40"/>
    </row>
    <row r="42" spans="1:4" x14ac:dyDescent="0.25">
      <c r="A42" s="41"/>
      <c r="B42" s="42"/>
      <c r="C42"/>
      <c r="D42" s="43"/>
    </row>
    <row r="43" spans="1:4" x14ac:dyDescent="0.25">
      <c r="A43" s="41"/>
      <c r="B43" s="42"/>
      <c r="C43"/>
      <c r="D43" s="43"/>
    </row>
    <row r="44" spans="1:4" x14ac:dyDescent="0.25">
      <c r="A44" s="41"/>
      <c r="B44" s="42"/>
      <c r="C44"/>
      <c r="D44" s="43"/>
    </row>
    <row r="45" spans="1:4" x14ac:dyDescent="0.25">
      <c r="A45" s="41"/>
      <c r="B45" s="42"/>
      <c r="C45"/>
      <c r="D45" s="43"/>
    </row>
    <row r="46" spans="1:4" x14ac:dyDescent="0.25">
      <c r="A46" s="41"/>
      <c r="B46" s="42"/>
      <c r="C46"/>
      <c r="D46" s="43"/>
    </row>
    <row r="47" spans="1:4" x14ac:dyDescent="0.25">
      <c r="A47" s="41"/>
      <c r="B47" s="42"/>
      <c r="C47"/>
      <c r="D47" s="43"/>
    </row>
    <row r="48" spans="1:4" x14ac:dyDescent="0.25">
      <c r="A48" s="41"/>
      <c r="B48" s="42"/>
      <c r="C48"/>
      <c r="D48" s="43"/>
    </row>
    <row r="49" spans="1:4" x14ac:dyDescent="0.25">
      <c r="A49" s="56" t="s">
        <v>32</v>
      </c>
      <c r="B49" s="56"/>
      <c r="C49" s="56"/>
      <c r="D49" s="44"/>
    </row>
    <row r="50" spans="1:4" x14ac:dyDescent="0.25">
      <c r="A50" s="50" t="s">
        <v>33</v>
      </c>
      <c r="B50" s="50"/>
      <c r="C50" s="50"/>
      <c r="D50" s="45"/>
    </row>
    <row r="51" spans="1:4" x14ac:dyDescent="0.25">
      <c r="A51"/>
      <c r="B51" s="43"/>
      <c r="C51"/>
      <c r="D51"/>
    </row>
    <row r="52" spans="1:4" x14ac:dyDescent="0.25">
      <c r="A52"/>
      <c r="B52" s="46"/>
      <c r="C52"/>
      <c r="D52"/>
    </row>
    <row r="53" spans="1:4" x14ac:dyDescent="0.25">
      <c r="A53" s="47" t="s">
        <v>34</v>
      </c>
      <c r="B53"/>
      <c r="C53" s="51" t="s">
        <v>35</v>
      </c>
      <c r="D53" s="51"/>
    </row>
    <row r="54" spans="1:4" x14ac:dyDescent="0.25">
      <c r="A54" s="48" t="s">
        <v>36</v>
      </c>
      <c r="B54"/>
      <c r="C54" s="52" t="s">
        <v>37</v>
      </c>
      <c r="D54" s="52"/>
    </row>
    <row r="55" spans="1:4" x14ac:dyDescent="0.25">
      <c r="A55"/>
      <c r="B55"/>
      <c r="C55"/>
      <c r="D55"/>
    </row>
  </sheetData>
  <mergeCells count="9">
    <mergeCell ref="A50:C50"/>
    <mergeCell ref="C53:D53"/>
    <mergeCell ref="C54:D54"/>
    <mergeCell ref="A1:D1"/>
    <mergeCell ref="A2:D2"/>
    <mergeCell ref="A3:D3"/>
    <mergeCell ref="A4:D4"/>
    <mergeCell ref="A21:A22"/>
    <mergeCell ref="A49:C4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70C76-866A-4641-84C7-C6F9C3193AAF}">
  <dimension ref="A4:G40"/>
  <sheetViews>
    <sheetView workbookViewId="0">
      <selection activeCell="I19" sqref="I19"/>
    </sheetView>
  </sheetViews>
  <sheetFormatPr baseColWidth="10" defaultColWidth="11.42578125" defaultRowHeight="15.75" x14ac:dyDescent="0.25"/>
  <cols>
    <col min="1" max="1" width="51.5703125" style="2" customWidth="1"/>
    <col min="2" max="2" width="22" style="2" bestFit="1" customWidth="1"/>
    <col min="3" max="3" width="2.28515625" style="2" customWidth="1"/>
    <col min="4" max="4" width="21.140625" style="2" bestFit="1" customWidth="1"/>
    <col min="5" max="5" width="11.42578125" style="2"/>
    <col min="6" max="6" width="14.28515625" style="2" bestFit="1" customWidth="1"/>
    <col min="7" max="16384" width="11.42578125" style="2"/>
  </cols>
  <sheetData>
    <row r="4" spans="1:7" x14ac:dyDescent="0.25">
      <c r="A4" s="53" t="s">
        <v>0</v>
      </c>
      <c r="B4" s="53"/>
      <c r="C4" s="53"/>
      <c r="D4" s="53"/>
      <c r="E4" s="1"/>
      <c r="F4" s="1"/>
      <c r="G4" s="1"/>
    </row>
    <row r="5" spans="1:7" x14ac:dyDescent="0.25">
      <c r="A5" s="54" t="s">
        <v>38</v>
      </c>
      <c r="B5" s="54"/>
      <c r="C5" s="54"/>
      <c r="D5" s="54"/>
    </row>
    <row r="6" spans="1:7" x14ac:dyDescent="0.25">
      <c r="A6" s="54" t="s">
        <v>39</v>
      </c>
      <c r="B6" s="54"/>
      <c r="C6" s="54"/>
      <c r="D6" s="54"/>
    </row>
    <row r="7" spans="1:7" x14ac:dyDescent="0.25">
      <c r="A7" s="54" t="s">
        <v>40</v>
      </c>
      <c r="B7" s="54"/>
      <c r="C7" s="54"/>
      <c r="D7" s="54"/>
    </row>
    <row r="8" spans="1:7" x14ac:dyDescent="0.25">
      <c r="A8" s="3"/>
      <c r="B8" s="3"/>
      <c r="C8" s="3"/>
      <c r="D8" s="3"/>
    </row>
    <row r="9" spans="1:7" x14ac:dyDescent="0.25">
      <c r="A9" s="3"/>
      <c r="B9" s="3"/>
      <c r="C9" s="3"/>
      <c r="D9" s="3"/>
    </row>
    <row r="10" spans="1:7" x14ac:dyDescent="0.25">
      <c r="B10" s="3">
        <v>2025</v>
      </c>
      <c r="C10" s="3"/>
      <c r="D10" s="3">
        <v>2024</v>
      </c>
    </row>
    <row r="11" spans="1:7" x14ac:dyDescent="0.25">
      <c r="A11" s="57" t="s">
        <v>41</v>
      </c>
    </row>
    <row r="12" spans="1:7" x14ac:dyDescent="0.25">
      <c r="A12" s="58" t="s">
        <v>42</v>
      </c>
      <c r="B12" s="59">
        <v>870441563.63999987</v>
      </c>
      <c r="C12" s="60"/>
      <c r="D12" s="59">
        <v>550695268.89999998</v>
      </c>
    </row>
    <row r="13" spans="1:7" x14ac:dyDescent="0.25">
      <c r="A13" s="58" t="s">
        <v>43</v>
      </c>
      <c r="B13" s="59">
        <v>717020146.32999992</v>
      </c>
      <c r="C13" s="60"/>
      <c r="D13" s="59">
        <v>544550030.61000001</v>
      </c>
    </row>
    <row r="14" spans="1:7" x14ac:dyDescent="0.25">
      <c r="A14" s="58" t="s">
        <v>44</v>
      </c>
      <c r="B14" s="59">
        <v>479505.22</v>
      </c>
      <c r="C14" s="60"/>
      <c r="D14" s="59">
        <v>1100360.48</v>
      </c>
    </row>
    <row r="15" spans="1:7" x14ac:dyDescent="0.25">
      <c r="A15" s="57" t="s">
        <v>45</v>
      </c>
      <c r="B15" s="61">
        <f>SUM(B12:B14)</f>
        <v>1587941215.1899998</v>
      </c>
      <c r="C15" s="61"/>
      <c r="D15" s="61">
        <f>SUM(D12:D14)</f>
        <v>1096345659.99</v>
      </c>
    </row>
    <row r="16" spans="1:7" x14ac:dyDescent="0.25">
      <c r="A16" s="62"/>
    </row>
    <row r="17" spans="1:4" x14ac:dyDescent="0.25">
      <c r="A17" s="63" t="s">
        <v>46</v>
      </c>
    </row>
    <row r="18" spans="1:4" x14ac:dyDescent="0.25">
      <c r="A18" s="58" t="s">
        <v>47</v>
      </c>
      <c r="B18" s="64">
        <v>726804293.49000001</v>
      </c>
      <c r="C18" s="64">
        <v>598136836.88999999</v>
      </c>
      <c r="D18" s="64">
        <v>662859274.64999998</v>
      </c>
    </row>
    <row r="19" spans="1:4" x14ac:dyDescent="0.25">
      <c r="A19" s="58" t="s">
        <v>48</v>
      </c>
      <c r="B19" s="64">
        <v>26304739.829999998</v>
      </c>
      <c r="C19" s="64"/>
      <c r="D19" s="64">
        <v>319132250.05000001</v>
      </c>
    </row>
    <row r="20" spans="1:4" x14ac:dyDescent="0.25">
      <c r="A20" s="58" t="s">
        <v>49</v>
      </c>
      <c r="B20" s="64">
        <v>399742305.19</v>
      </c>
      <c r="C20" s="64">
        <v>214032333.50999999</v>
      </c>
      <c r="D20" s="64">
        <v>287020646.21000004</v>
      </c>
    </row>
    <row r="21" spans="1:4" x14ac:dyDescent="0.25">
      <c r="A21" s="58" t="s">
        <v>50</v>
      </c>
      <c r="B21" s="64">
        <v>22176772.390833333</v>
      </c>
      <c r="C21" s="65">
        <f>21756140.9+1895220.76+1926751.16+1943463.15+2011104.12+2076554.62+2055974.46+531663.36</f>
        <v>34196872.530000001</v>
      </c>
      <c r="D21" s="64">
        <v>17436923.027150217</v>
      </c>
    </row>
    <row r="22" spans="1:4" x14ac:dyDescent="0.25">
      <c r="A22" s="58" t="s">
        <v>51</v>
      </c>
      <c r="B22" s="64">
        <v>5102316.794387036</v>
      </c>
      <c r="C22" s="65"/>
      <c r="D22" s="64"/>
    </row>
    <row r="23" spans="1:4" x14ac:dyDescent="0.25">
      <c r="A23" s="58" t="s">
        <v>52</v>
      </c>
      <c r="B23" s="64">
        <v>66273430.300000004</v>
      </c>
      <c r="C23" s="66"/>
      <c r="D23" s="59">
        <v>70789118.060000002</v>
      </c>
    </row>
    <row r="24" spans="1:4" x14ac:dyDescent="0.25">
      <c r="A24" s="58" t="s">
        <v>53</v>
      </c>
      <c r="B24" s="64">
        <v>24687.919999999998</v>
      </c>
      <c r="C24" s="59"/>
      <c r="D24" s="59">
        <v>5176.74</v>
      </c>
    </row>
    <row r="25" spans="1:4" x14ac:dyDescent="0.25">
      <c r="A25" s="57" t="s">
        <v>54</v>
      </c>
      <c r="B25" s="67">
        <f>SUM(B18:B24)</f>
        <v>1246428545.9152205</v>
      </c>
      <c r="C25" s="68"/>
      <c r="D25" s="67">
        <f>SUM(D18:D24)</f>
        <v>1357243388.7371502</v>
      </c>
    </row>
    <row r="26" spans="1:4" x14ac:dyDescent="0.25">
      <c r="A26" s="62"/>
    </row>
    <row r="27" spans="1:4" x14ac:dyDescent="0.25">
      <c r="A27" s="62"/>
    </row>
    <row r="28" spans="1:4" x14ac:dyDescent="0.25">
      <c r="A28" s="57" t="s">
        <v>27</v>
      </c>
      <c r="B28" s="32">
        <f>+B15-B25</f>
        <v>341512669.27477932</v>
      </c>
      <c r="C28" s="32"/>
      <c r="D28" s="32">
        <f>+D15-D25</f>
        <v>-260897728.74715018</v>
      </c>
    </row>
    <row r="29" spans="1:4" x14ac:dyDescent="0.25">
      <c r="A29" s="62"/>
    </row>
    <row r="30" spans="1:4" x14ac:dyDescent="0.25">
      <c r="A30" s="62"/>
      <c r="B30" s="69"/>
      <c r="D30" s="69"/>
    </row>
    <row r="31" spans="1:4" x14ac:dyDescent="0.25">
      <c r="A31" s="70"/>
    </row>
    <row r="32" spans="1:4" x14ac:dyDescent="0.25">
      <c r="A32" s="70"/>
      <c r="B32" s="60"/>
    </row>
    <row r="33" spans="1:4" x14ac:dyDescent="0.25">
      <c r="A33" s="70"/>
    </row>
    <row r="34" spans="1:4" x14ac:dyDescent="0.25">
      <c r="A34" s="56" t="s">
        <v>55</v>
      </c>
      <c r="B34" s="56"/>
      <c r="C34" s="56"/>
      <c r="D34" s="56"/>
    </row>
    <row r="35" spans="1:4" x14ac:dyDescent="0.25">
      <c r="A35" s="50" t="s">
        <v>33</v>
      </c>
      <c r="B35" s="50"/>
      <c r="C35" s="50"/>
      <c r="D35" s="50"/>
    </row>
    <row r="36" spans="1:4" x14ac:dyDescent="0.25">
      <c r="A36"/>
      <c r="B36"/>
      <c r="C36"/>
      <c r="D36"/>
    </row>
    <row r="37" spans="1:4" x14ac:dyDescent="0.25">
      <c r="A37"/>
      <c r="B37"/>
      <c r="C37"/>
      <c r="D37"/>
    </row>
    <row r="38" spans="1:4" x14ac:dyDescent="0.25">
      <c r="A38" s="47" t="s">
        <v>34</v>
      </c>
      <c r="B38"/>
      <c r="C38" s="51" t="s">
        <v>35</v>
      </c>
      <c r="D38" s="51"/>
    </row>
    <row r="39" spans="1:4" x14ac:dyDescent="0.25">
      <c r="A39" s="48" t="s">
        <v>36</v>
      </c>
      <c r="B39"/>
      <c r="C39" s="52" t="s">
        <v>37</v>
      </c>
      <c r="D39" s="52"/>
    </row>
    <row r="40" spans="1:4" x14ac:dyDescent="0.25">
      <c r="A40"/>
      <c r="B40"/>
      <c r="C40"/>
      <c r="D40"/>
    </row>
  </sheetData>
  <mergeCells count="8">
    <mergeCell ref="C38:D38"/>
    <mergeCell ref="C39:D39"/>
    <mergeCell ref="A4:D4"/>
    <mergeCell ref="A5:D5"/>
    <mergeCell ref="A6:D6"/>
    <mergeCell ref="A7:D7"/>
    <mergeCell ref="A34:D34"/>
    <mergeCell ref="A35:D3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E5DEB-984F-4D2F-8545-97FBCCC0DC15}">
  <dimension ref="B1:H43"/>
  <sheetViews>
    <sheetView workbookViewId="0">
      <selection activeCell="H18" sqref="H18:H19"/>
    </sheetView>
  </sheetViews>
  <sheetFormatPr baseColWidth="10" defaultColWidth="11.42578125" defaultRowHeight="15.75" x14ac:dyDescent="0.25"/>
  <cols>
    <col min="1" max="1" width="13.140625" style="2" customWidth="1"/>
    <col min="2" max="2" width="58.7109375" style="2" customWidth="1"/>
    <col min="3" max="3" width="21.42578125" style="2" customWidth="1"/>
    <col min="4" max="4" width="2.28515625" style="2" customWidth="1"/>
    <col min="5" max="5" width="19" style="2" customWidth="1"/>
    <col min="6" max="6" width="11.42578125" style="2"/>
    <col min="7" max="7" width="18" style="2" bestFit="1" customWidth="1"/>
    <col min="8" max="16384" width="11.42578125" style="2"/>
  </cols>
  <sheetData>
    <row r="1" spans="2:8" x14ac:dyDescent="0.25">
      <c r="B1" s="53" t="s">
        <v>0</v>
      </c>
      <c r="C1" s="53"/>
      <c r="D1" s="53"/>
      <c r="E1" s="53"/>
      <c r="F1" s="1"/>
      <c r="G1" s="1"/>
      <c r="H1" s="1"/>
    </row>
    <row r="2" spans="2:8" x14ac:dyDescent="0.25">
      <c r="B2" s="54" t="s">
        <v>56</v>
      </c>
      <c r="C2" s="54"/>
      <c r="D2" s="54"/>
      <c r="E2" s="54"/>
    </row>
    <row r="3" spans="2:8" x14ac:dyDescent="0.25">
      <c r="B3" s="54" t="s">
        <v>57</v>
      </c>
      <c r="C3" s="54"/>
      <c r="D3" s="54"/>
      <c r="E3" s="54"/>
    </row>
    <row r="4" spans="2:8" x14ac:dyDescent="0.25">
      <c r="B4" s="54" t="s">
        <v>40</v>
      </c>
      <c r="C4" s="54"/>
      <c r="D4" s="54"/>
      <c r="E4" s="54"/>
    </row>
    <row r="5" spans="2:8" x14ac:dyDescent="0.25">
      <c r="B5" s="71"/>
    </row>
    <row r="6" spans="2:8" x14ac:dyDescent="0.25">
      <c r="B6" s="72" t="s">
        <v>58</v>
      </c>
    </row>
    <row r="7" spans="2:8" x14ac:dyDescent="0.25">
      <c r="B7" s="63"/>
      <c r="E7" s="73"/>
    </row>
    <row r="8" spans="2:8" x14ac:dyDescent="0.25">
      <c r="C8" s="3">
        <v>2025</v>
      </c>
      <c r="D8" s="3"/>
      <c r="E8" s="3">
        <v>2024</v>
      </c>
    </row>
    <row r="9" spans="2:8" x14ac:dyDescent="0.25">
      <c r="C9" s="30"/>
      <c r="D9" s="30"/>
      <c r="E9" s="30"/>
    </row>
    <row r="10" spans="2:8" x14ac:dyDescent="0.25">
      <c r="B10" s="26" t="s">
        <v>59</v>
      </c>
      <c r="C10" s="74">
        <v>630176166.75999987</v>
      </c>
      <c r="D10" s="75"/>
      <c r="E10" s="76">
        <v>550695268.89999998</v>
      </c>
    </row>
    <row r="11" spans="2:8" x14ac:dyDescent="0.25">
      <c r="B11" s="26" t="s">
        <v>60</v>
      </c>
      <c r="C11" s="74">
        <v>717020146.32999992</v>
      </c>
      <c r="D11" s="75"/>
      <c r="E11" s="76">
        <v>544550030.61000001</v>
      </c>
    </row>
    <row r="12" spans="2:8" x14ac:dyDescent="0.25">
      <c r="B12" s="26" t="s">
        <v>61</v>
      </c>
      <c r="C12" s="74">
        <v>479505.22</v>
      </c>
      <c r="D12" s="60"/>
      <c r="E12" s="74">
        <v>1100360.48</v>
      </c>
    </row>
    <row r="13" spans="2:8" x14ac:dyDescent="0.25">
      <c r="B13" s="26" t="s">
        <v>62</v>
      </c>
      <c r="C13" s="74">
        <v>-647502208.36999989</v>
      </c>
      <c r="D13" s="60"/>
      <c r="E13" s="74">
        <v>-591019656.21000004</v>
      </c>
    </row>
    <row r="14" spans="2:8" x14ac:dyDescent="0.25">
      <c r="B14" s="26" t="s">
        <v>63</v>
      </c>
      <c r="C14" s="74">
        <v>-79302085.120000005</v>
      </c>
      <c r="D14" s="60"/>
      <c r="E14" s="74">
        <v>-71839618.439999998</v>
      </c>
    </row>
    <row r="15" spans="2:8" x14ac:dyDescent="0.25">
      <c r="B15" s="26" t="s">
        <v>64</v>
      </c>
      <c r="C15" s="74">
        <v>-287773174.94000006</v>
      </c>
      <c r="D15" s="60"/>
      <c r="E15" s="74">
        <v>-287020646.20999998</v>
      </c>
    </row>
    <row r="16" spans="2:8" x14ac:dyDescent="0.25">
      <c r="B16" s="26" t="s">
        <v>65</v>
      </c>
      <c r="C16" s="74">
        <v>-66298118.219999999</v>
      </c>
      <c r="D16" s="75"/>
      <c r="E16" s="77">
        <v>-70794294.799999997</v>
      </c>
      <c r="G16" s="60"/>
    </row>
    <row r="17" spans="2:5" x14ac:dyDescent="0.25">
      <c r="B17" s="9" t="s">
        <v>66</v>
      </c>
      <c r="C17" s="29">
        <f>SUM(C10:C16)</f>
        <v>266800231.65999976</v>
      </c>
      <c r="D17" s="16"/>
      <c r="E17" s="29">
        <f>SUM(E10:E16)</f>
        <v>75671444.329999998</v>
      </c>
    </row>
    <row r="18" spans="2:5" x14ac:dyDescent="0.25">
      <c r="B18" s="78"/>
      <c r="C18" s="5"/>
      <c r="D18" s="5"/>
      <c r="E18" s="5"/>
    </row>
    <row r="19" spans="2:5" x14ac:dyDescent="0.25">
      <c r="B19" s="79" t="s">
        <v>67</v>
      </c>
      <c r="C19" s="80"/>
      <c r="D19" s="80"/>
      <c r="E19" s="80"/>
    </row>
    <row r="20" spans="2:5" x14ac:dyDescent="0.25">
      <c r="B20" s="26" t="s">
        <v>68</v>
      </c>
      <c r="C20" s="20">
        <v>-68594790.969999999</v>
      </c>
      <c r="E20" s="20">
        <v>-48936615.280000001</v>
      </c>
    </row>
    <row r="21" spans="2:5" x14ac:dyDescent="0.25">
      <c r="B21" s="79" t="s">
        <v>69</v>
      </c>
      <c r="C21" s="81">
        <f>SUM(C20:C20)</f>
        <v>-68594790.969999999</v>
      </c>
      <c r="D21" s="16"/>
      <c r="E21" s="81">
        <f>+E20</f>
        <v>-48936615.280000001</v>
      </c>
    </row>
    <row r="22" spans="2:5" x14ac:dyDescent="0.25">
      <c r="B22" s="78"/>
      <c r="C22" s="5"/>
      <c r="D22" s="5"/>
      <c r="E22" s="5"/>
    </row>
    <row r="23" spans="2:5" x14ac:dyDescent="0.25">
      <c r="B23" s="79" t="s">
        <v>70</v>
      </c>
      <c r="C23" s="82"/>
      <c r="D23" s="80"/>
      <c r="E23" s="83"/>
    </row>
    <row r="24" spans="2:5" x14ac:dyDescent="0.25">
      <c r="B24" s="78"/>
      <c r="C24" s="60"/>
      <c r="E24" s="60">
        <f>+C23+C24</f>
        <v>0</v>
      </c>
    </row>
    <row r="25" spans="2:5" ht="31.5" x14ac:dyDescent="0.25">
      <c r="B25" s="26" t="s">
        <v>71</v>
      </c>
      <c r="C25" s="16">
        <f>+C17+C21</f>
        <v>198205440.68999976</v>
      </c>
      <c r="D25" s="16"/>
      <c r="E25" s="16">
        <f>+E17+E21</f>
        <v>26734829.049999997</v>
      </c>
    </row>
    <row r="26" spans="2:5" x14ac:dyDescent="0.25">
      <c r="B26" s="26" t="s">
        <v>72</v>
      </c>
      <c r="C26" s="14">
        <f>+E27</f>
        <v>85823337.889999926</v>
      </c>
      <c r="E26" s="14">
        <v>59088508.839999929</v>
      </c>
    </row>
    <row r="27" spans="2:5" x14ac:dyDescent="0.25">
      <c r="B27" s="9" t="s">
        <v>73</v>
      </c>
      <c r="C27" s="29">
        <f>+C25+C26</f>
        <v>284028778.57999969</v>
      </c>
      <c r="D27" s="29"/>
      <c r="E27" s="29">
        <f>+E25+E26</f>
        <v>85823337.889999926</v>
      </c>
    </row>
    <row r="28" spans="2:5" x14ac:dyDescent="0.25">
      <c r="B28" s="9"/>
      <c r="C28" s="16"/>
      <c r="D28" s="16"/>
      <c r="E28" s="16"/>
    </row>
    <row r="29" spans="2:5" x14ac:dyDescent="0.25">
      <c r="B29" s="9"/>
      <c r="C29" s="16"/>
      <c r="D29" s="16"/>
      <c r="E29" s="16"/>
    </row>
    <row r="30" spans="2:5" x14ac:dyDescent="0.25">
      <c r="C30" s="60"/>
      <c r="E30" s="60"/>
    </row>
    <row r="31" spans="2:5" x14ac:dyDescent="0.25">
      <c r="C31" s="60"/>
      <c r="E31" s="60"/>
    </row>
    <row r="32" spans="2:5" x14ac:dyDescent="0.25">
      <c r="C32" s="60"/>
      <c r="E32" s="60"/>
    </row>
    <row r="33" spans="2:5" x14ac:dyDescent="0.25">
      <c r="C33" s="60"/>
      <c r="E33" s="60"/>
    </row>
    <row r="34" spans="2:5" x14ac:dyDescent="0.25">
      <c r="C34" s="60"/>
      <c r="E34" s="60"/>
    </row>
    <row r="35" spans="2:5" x14ac:dyDescent="0.25">
      <c r="C35" s="60"/>
      <c r="E35" s="60"/>
    </row>
    <row r="36" spans="2:5" x14ac:dyDescent="0.25">
      <c r="C36" s="60"/>
      <c r="E36" s="60"/>
    </row>
    <row r="37" spans="2:5" x14ac:dyDescent="0.25">
      <c r="C37" s="84" t="s">
        <v>55</v>
      </c>
      <c r="D37" s="85"/>
      <c r="E37" s="86"/>
    </row>
    <row r="38" spans="2:5" x14ac:dyDescent="0.25">
      <c r="C38" s="45" t="s">
        <v>33</v>
      </c>
      <c r="D38"/>
      <c r="E38" s="45"/>
    </row>
    <row r="39" spans="2:5" x14ac:dyDescent="0.25">
      <c r="B39"/>
      <c r="C39"/>
      <c r="D39"/>
      <c r="E39"/>
    </row>
    <row r="40" spans="2:5" x14ac:dyDescent="0.25">
      <c r="B40"/>
      <c r="C40"/>
      <c r="D40"/>
      <c r="E40"/>
    </row>
    <row r="41" spans="2:5" ht="15.75" customHeight="1" x14ac:dyDescent="0.25">
      <c r="B41" s="87" t="s">
        <v>34</v>
      </c>
      <c r="C41"/>
      <c r="E41" s="87" t="s">
        <v>35</v>
      </c>
    </row>
    <row r="42" spans="2:5" x14ac:dyDescent="0.25">
      <c r="B42" s="49" t="s">
        <v>36</v>
      </c>
      <c r="C42"/>
      <c r="E42" s="49" t="s">
        <v>37</v>
      </c>
    </row>
    <row r="43" spans="2:5" x14ac:dyDescent="0.25">
      <c r="B43"/>
      <c r="C43"/>
      <c r="D43"/>
      <c r="E43"/>
    </row>
  </sheetData>
  <mergeCells count="4">
    <mergeCell ref="B1:E1"/>
    <mergeCell ref="B2:E2"/>
    <mergeCell ref="B3:E3"/>
    <mergeCell ref="B4:E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266A4-9343-4DB7-85F1-87AFE7492279}">
  <dimension ref="B1:I36"/>
  <sheetViews>
    <sheetView topLeftCell="A19" workbookViewId="0">
      <selection activeCell="E37" sqref="E37"/>
    </sheetView>
  </sheetViews>
  <sheetFormatPr baseColWidth="10" defaultColWidth="11.42578125" defaultRowHeight="15.75" x14ac:dyDescent="0.25"/>
  <cols>
    <col min="1" max="1" width="4.5703125" style="2" customWidth="1"/>
    <col min="2" max="2" width="43.42578125" style="2" customWidth="1"/>
    <col min="3" max="3" width="17.42578125" style="2" customWidth="1"/>
    <col min="4" max="4" width="18.42578125" style="2" customWidth="1"/>
    <col min="5" max="5" width="16.42578125" style="2" customWidth="1"/>
    <col min="6" max="6" width="17.42578125" style="2" bestFit="1" customWidth="1"/>
    <col min="7" max="7" width="18.28515625" style="2" bestFit="1" customWidth="1"/>
    <col min="8" max="8" width="28" style="2" hidden="1" customWidth="1"/>
    <col min="9" max="9" width="20" style="88" customWidth="1"/>
    <col min="10" max="16384" width="11.42578125" style="2"/>
  </cols>
  <sheetData>
    <row r="1" spans="2:9" x14ac:dyDescent="0.25">
      <c r="B1" s="71"/>
    </row>
    <row r="2" spans="2:9" x14ac:dyDescent="0.25">
      <c r="B2" s="89" t="s">
        <v>0</v>
      </c>
      <c r="C2" s="89"/>
      <c r="D2" s="89"/>
      <c r="E2" s="89"/>
      <c r="F2" s="89"/>
      <c r="G2" s="89"/>
      <c r="H2" s="89"/>
    </row>
    <row r="3" spans="2:9" ht="20.25" x14ac:dyDescent="0.25">
      <c r="B3" s="90" t="s">
        <v>74</v>
      </c>
      <c r="C3" s="90"/>
      <c r="D3" s="90"/>
      <c r="E3" s="90"/>
      <c r="F3" s="90"/>
      <c r="G3" s="90"/>
      <c r="H3" s="90"/>
    </row>
    <row r="4" spans="2:9" ht="20.25" x14ac:dyDescent="0.25">
      <c r="B4" s="90" t="s">
        <v>75</v>
      </c>
      <c r="C4" s="90"/>
      <c r="D4" s="90"/>
      <c r="E4" s="90"/>
      <c r="F4" s="90"/>
      <c r="G4" s="90"/>
      <c r="H4" s="90"/>
    </row>
    <row r="5" spans="2:9" ht="20.25" x14ac:dyDescent="0.25">
      <c r="B5" s="90" t="s">
        <v>40</v>
      </c>
      <c r="C5" s="90"/>
      <c r="D5" s="90"/>
      <c r="E5" s="90"/>
      <c r="F5" s="90"/>
      <c r="G5" s="90"/>
      <c r="H5" s="90"/>
    </row>
    <row r="6" spans="2:9" x14ac:dyDescent="0.25">
      <c r="B6" s="5"/>
      <c r="C6" s="5"/>
      <c r="D6" s="91"/>
      <c r="E6" s="5"/>
      <c r="F6" s="5"/>
      <c r="G6" s="5"/>
    </row>
    <row r="7" spans="2:9" x14ac:dyDescent="0.25">
      <c r="B7" s="5"/>
      <c r="C7" s="5"/>
      <c r="D7" s="91"/>
      <c r="E7" s="5"/>
      <c r="F7" s="5"/>
      <c r="G7" s="5"/>
      <c r="H7" s="92"/>
    </row>
    <row r="8" spans="2:9" ht="47.25" x14ac:dyDescent="0.25">
      <c r="B8" s="93"/>
      <c r="C8" s="94" t="s">
        <v>76</v>
      </c>
      <c r="D8" s="94" t="s">
        <v>77</v>
      </c>
      <c r="E8" s="94" t="s">
        <v>78</v>
      </c>
      <c r="F8" s="94" t="s">
        <v>79</v>
      </c>
      <c r="G8" s="94" t="s">
        <v>80</v>
      </c>
      <c r="H8" s="94" t="s">
        <v>80</v>
      </c>
    </row>
    <row r="9" spans="2:9" x14ac:dyDescent="0.25">
      <c r="B9" s="5"/>
      <c r="C9" s="78"/>
      <c r="D9" s="91"/>
      <c r="F9" s="78"/>
      <c r="G9" s="78"/>
      <c r="H9" s="78"/>
    </row>
    <row r="10" spans="2:9" x14ac:dyDescent="0.25">
      <c r="B10" s="95" t="s">
        <v>81</v>
      </c>
      <c r="C10" s="16">
        <v>412502736.45999998</v>
      </c>
      <c r="D10" s="16"/>
      <c r="E10" s="16"/>
      <c r="F10" s="16">
        <v>274150236.02999997</v>
      </c>
      <c r="G10" s="16">
        <v>504836397.00999999</v>
      </c>
      <c r="H10" s="96">
        <f>+C10+D10+E10+F10</f>
        <v>686652972.49000001</v>
      </c>
      <c r="I10" s="97"/>
    </row>
    <row r="11" spans="2:9" x14ac:dyDescent="0.25">
      <c r="B11" s="98" t="s">
        <v>82</v>
      </c>
      <c r="C11" s="99"/>
      <c r="D11" s="20"/>
      <c r="E11" s="100"/>
      <c r="F11" s="100"/>
      <c r="G11" s="100"/>
      <c r="H11" s="96">
        <f>+C11+D11+E11+F11</f>
        <v>0</v>
      </c>
    </row>
    <row r="12" spans="2:9" x14ac:dyDescent="0.25">
      <c r="B12" s="98" t="s">
        <v>83</v>
      </c>
      <c r="C12" s="99"/>
      <c r="D12" s="99"/>
      <c r="E12" s="100"/>
      <c r="F12" s="20"/>
      <c r="G12" s="20"/>
      <c r="H12" s="96">
        <f>+C12+D12+E12+F12</f>
        <v>0</v>
      </c>
    </row>
    <row r="13" spans="2:9" x14ac:dyDescent="0.25">
      <c r="B13" s="26" t="s">
        <v>84</v>
      </c>
      <c r="C13" s="99"/>
      <c r="D13" s="99"/>
      <c r="E13" s="100"/>
      <c r="F13" s="20">
        <v>38512513.619999997</v>
      </c>
      <c r="G13" s="16">
        <v>68304309.019999996</v>
      </c>
      <c r="H13" s="96">
        <f>+C13+D13+E13+F13</f>
        <v>38512513.619999997</v>
      </c>
    </row>
    <row r="14" spans="2:9" x14ac:dyDescent="0.25">
      <c r="B14" s="26" t="s">
        <v>85</v>
      </c>
      <c r="C14" s="14"/>
      <c r="D14" s="14"/>
      <c r="E14" s="14"/>
      <c r="F14" s="14">
        <v>-260897728.75</v>
      </c>
      <c r="G14" s="81">
        <v>-313871.94</v>
      </c>
      <c r="H14" s="101">
        <f>+C14+D14+E14+F14</f>
        <v>-260897728.75</v>
      </c>
    </row>
    <row r="15" spans="2:9" s="38" customFormat="1" x14ac:dyDescent="0.25">
      <c r="B15" s="9"/>
      <c r="C15" s="16"/>
      <c r="D15" s="16"/>
      <c r="E15" s="16"/>
      <c r="F15" s="16"/>
      <c r="H15" s="96"/>
      <c r="I15" s="102"/>
    </row>
    <row r="16" spans="2:9" s="38" customFormat="1" x14ac:dyDescent="0.25">
      <c r="B16" s="95" t="s">
        <v>86</v>
      </c>
      <c r="C16" s="16">
        <v>412502736.45999998</v>
      </c>
      <c r="D16" s="16"/>
      <c r="E16" s="16"/>
      <c r="F16" s="16">
        <f>SUM(F10:F15)</f>
        <v>51765020.899999976</v>
      </c>
      <c r="G16" s="16">
        <f>SUM(C16:F16)</f>
        <v>464267757.35999995</v>
      </c>
      <c r="H16" s="96">
        <f>SUM(C16:F16)</f>
        <v>464267757.35999995</v>
      </c>
      <c r="I16" s="102"/>
    </row>
    <row r="17" spans="2:9" x14ac:dyDescent="0.25">
      <c r="B17" s="26" t="s">
        <v>82</v>
      </c>
      <c r="C17" s="20"/>
      <c r="D17" s="20"/>
      <c r="E17" s="20"/>
      <c r="F17" s="20"/>
      <c r="G17" s="20"/>
      <c r="H17" s="96"/>
      <c r="I17" s="97"/>
    </row>
    <row r="18" spans="2:9" x14ac:dyDescent="0.25">
      <c r="B18" s="26" t="s">
        <v>83</v>
      </c>
      <c r="C18" s="20"/>
      <c r="D18" s="20"/>
      <c r="E18" s="20"/>
      <c r="F18" s="20"/>
      <c r="G18" s="20"/>
      <c r="H18" s="96"/>
      <c r="I18" s="97"/>
    </row>
    <row r="19" spans="2:9" ht="31.5" x14ac:dyDescent="0.25">
      <c r="B19" s="26" t="s">
        <v>87</v>
      </c>
      <c r="C19" s="20"/>
      <c r="D19" s="20"/>
      <c r="E19" s="20"/>
      <c r="F19" s="20"/>
      <c r="G19" s="20"/>
      <c r="H19" s="96"/>
      <c r="I19" s="103"/>
    </row>
    <row r="20" spans="2:9" x14ac:dyDescent="0.25">
      <c r="B20" s="26" t="s">
        <v>84</v>
      </c>
      <c r="C20" s="20"/>
      <c r="D20" s="20"/>
      <c r="E20" s="20"/>
      <c r="F20" s="104">
        <v>-57656693.82</v>
      </c>
      <c r="G20" s="104">
        <f>+H20</f>
        <v>-57656693.82</v>
      </c>
      <c r="H20" s="96">
        <f>SUM(C20:F20)</f>
        <v>-57656693.82</v>
      </c>
      <c r="I20" s="105"/>
    </row>
    <row r="21" spans="2:9" x14ac:dyDescent="0.25">
      <c r="B21" s="26" t="s">
        <v>85</v>
      </c>
      <c r="D21" s="106"/>
      <c r="E21" s="20"/>
      <c r="F21" s="20">
        <f>+'[2]Estado de Situación'!B36</f>
        <v>341512669.27477932</v>
      </c>
      <c r="G21" s="20">
        <f>+H21</f>
        <v>341512669.27477932</v>
      </c>
      <c r="H21" s="96">
        <f>SUM(C21:F21)</f>
        <v>341512669.27477932</v>
      </c>
      <c r="I21" s="105"/>
    </row>
    <row r="22" spans="2:9" ht="16.5" thickBot="1" x14ac:dyDescent="0.3">
      <c r="B22" s="9" t="s">
        <v>88</v>
      </c>
      <c r="C22" s="107">
        <f>SUM(C15:C21)</f>
        <v>412502736.45999998</v>
      </c>
      <c r="D22" s="107">
        <f>SUM(D15:D21)</f>
        <v>0</v>
      </c>
      <c r="E22" s="107">
        <f>SUM(E15:E21)</f>
        <v>0</v>
      </c>
      <c r="F22" s="107">
        <f>SUM(F16:F21)</f>
        <v>335620996.3547793</v>
      </c>
      <c r="G22" s="107">
        <f>+H22</f>
        <v>748123732.81477928</v>
      </c>
      <c r="H22" s="107">
        <f>SUM(H16:H21)</f>
        <v>748123732.81477928</v>
      </c>
      <c r="I22" s="105"/>
    </row>
    <row r="23" spans="2:9" x14ac:dyDescent="0.25">
      <c r="B23" s="9"/>
      <c r="C23" s="6"/>
      <c r="D23" s="6"/>
      <c r="E23" s="6"/>
      <c r="F23" s="16"/>
      <c r="G23" s="16"/>
      <c r="H23" s="36"/>
      <c r="I23" s="105"/>
    </row>
    <row r="24" spans="2:9" x14ac:dyDescent="0.25">
      <c r="B24" s="9"/>
      <c r="C24" s="6"/>
      <c r="D24" s="6"/>
      <c r="E24" s="6"/>
      <c r="F24" s="16"/>
      <c r="G24" s="16"/>
      <c r="H24" s="36"/>
      <c r="I24" s="105"/>
    </row>
    <row r="25" spans="2:9" x14ac:dyDescent="0.25">
      <c r="B25" s="9"/>
      <c r="C25" s="6"/>
      <c r="D25" s="6"/>
      <c r="E25" s="6"/>
      <c r="F25" s="16"/>
      <c r="G25" s="16"/>
      <c r="H25" s="36"/>
      <c r="I25" s="105"/>
    </row>
    <row r="26" spans="2:9" x14ac:dyDescent="0.25">
      <c r="C26" s="84" t="s">
        <v>55</v>
      </c>
      <c r="D26" s="85"/>
      <c r="E26" s="86"/>
      <c r="I26" s="105"/>
    </row>
    <row r="27" spans="2:9" x14ac:dyDescent="0.25">
      <c r="C27" s="45" t="s">
        <v>33</v>
      </c>
      <c r="D27"/>
      <c r="E27" s="45"/>
      <c r="I27" s="105"/>
    </row>
    <row r="28" spans="2:9" x14ac:dyDescent="0.25">
      <c r="B28"/>
      <c r="C28"/>
      <c r="D28"/>
      <c r="E28"/>
    </row>
    <row r="29" spans="2:9" x14ac:dyDescent="0.25">
      <c r="B29"/>
      <c r="C29"/>
      <c r="D29"/>
      <c r="E29"/>
    </row>
    <row r="30" spans="2:9" x14ac:dyDescent="0.25">
      <c r="B30" s="87" t="s">
        <v>34</v>
      </c>
      <c r="C30"/>
      <c r="E30" s="87" t="s">
        <v>35</v>
      </c>
      <c r="G30" s="108"/>
    </row>
    <row r="31" spans="2:9" x14ac:dyDescent="0.25">
      <c r="B31" s="49" t="s">
        <v>36</v>
      </c>
      <c r="C31"/>
      <c r="E31" s="49" t="s">
        <v>37</v>
      </c>
      <c r="G31" s="108"/>
    </row>
    <row r="32" spans="2:9" x14ac:dyDescent="0.25">
      <c r="B32"/>
      <c r="C32"/>
      <c r="D32"/>
      <c r="E32"/>
      <c r="G32" s="108"/>
    </row>
    <row r="33" spans="2:7" x14ac:dyDescent="0.25">
      <c r="B33"/>
      <c r="C33"/>
      <c r="D33"/>
      <c r="E33"/>
      <c r="F33" s="108"/>
      <c r="G33" s="108"/>
    </row>
    <row r="34" spans="2:7" ht="15.75" customHeight="1" x14ac:dyDescent="0.25">
      <c r="B34" s="47"/>
      <c r="C34"/>
    </row>
    <row r="35" spans="2:7" x14ac:dyDescent="0.25">
      <c r="B35" s="48"/>
      <c r="C35"/>
    </row>
    <row r="36" spans="2:7" x14ac:dyDescent="0.25">
      <c r="B36"/>
      <c r="C36"/>
      <c r="D36"/>
      <c r="E36"/>
      <c r="F36" s="108"/>
      <c r="G36" s="108"/>
    </row>
  </sheetData>
  <mergeCells count="4">
    <mergeCell ref="B2:H2"/>
    <mergeCell ref="B3:H3"/>
    <mergeCell ref="B4:H4"/>
    <mergeCell ref="B5:H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06F4C-00AA-4E9E-9586-128115C5BF9B}">
  <dimension ref="A1:I41"/>
  <sheetViews>
    <sheetView workbookViewId="0">
      <selection activeCell="H7" sqref="H7"/>
    </sheetView>
  </sheetViews>
  <sheetFormatPr baseColWidth="10" defaultColWidth="11.42578125" defaultRowHeight="18.75" x14ac:dyDescent="0.3"/>
  <cols>
    <col min="1" max="1" width="4.5703125" style="109" bestFit="1" customWidth="1"/>
    <col min="2" max="2" width="45" style="109" customWidth="1"/>
    <col min="3" max="3" width="23" style="109" bestFit="1" customWidth="1"/>
    <col min="4" max="4" width="24.42578125" style="109" bestFit="1" customWidth="1"/>
    <col min="5" max="5" width="18.28515625" style="109" customWidth="1"/>
    <col min="6" max="6" width="24.140625" style="126" customWidth="1"/>
    <col min="7" max="7" width="11.42578125" style="109"/>
    <col min="8" max="8" width="25.28515625" style="109" bestFit="1" customWidth="1"/>
    <col min="9" max="9" width="23.28515625" style="109" bestFit="1" customWidth="1"/>
    <col min="10" max="16384" width="11.42578125" style="109"/>
  </cols>
  <sheetData>
    <row r="1" spans="1:9" x14ac:dyDescent="0.3">
      <c r="B1" s="110" t="s">
        <v>89</v>
      </c>
      <c r="C1" s="110"/>
      <c r="D1" s="110"/>
      <c r="E1" s="110"/>
      <c r="F1" s="110"/>
    </row>
    <row r="2" spans="1:9" x14ac:dyDescent="0.3">
      <c r="A2" s="111" t="s">
        <v>90</v>
      </c>
      <c r="B2" s="111"/>
      <c r="C2" s="111"/>
      <c r="D2" s="111"/>
      <c r="E2" s="111"/>
      <c r="F2" s="111"/>
      <c r="G2" s="112"/>
    </row>
    <row r="3" spans="1:9" x14ac:dyDescent="0.3">
      <c r="A3" s="111" t="s">
        <v>91</v>
      </c>
      <c r="B3" s="111"/>
      <c r="C3" s="111"/>
      <c r="D3" s="111"/>
      <c r="E3" s="111"/>
      <c r="F3" s="111"/>
      <c r="G3" s="112"/>
    </row>
    <row r="4" spans="1:9" x14ac:dyDescent="0.3">
      <c r="A4" s="111" t="s">
        <v>92</v>
      </c>
      <c r="B4" s="111"/>
      <c r="C4" s="111"/>
      <c r="D4" s="111"/>
      <c r="E4" s="111"/>
      <c r="F4" s="111"/>
      <c r="G4" s="112"/>
    </row>
    <row r="5" spans="1:9" x14ac:dyDescent="0.3">
      <c r="A5" s="113" t="s">
        <v>93</v>
      </c>
      <c r="B5" s="113"/>
      <c r="C5" s="113"/>
      <c r="D5" s="113"/>
      <c r="E5" s="113"/>
      <c r="F5" s="113"/>
      <c r="G5" s="114"/>
    </row>
    <row r="6" spans="1:9" x14ac:dyDescent="0.3">
      <c r="A6" s="115"/>
      <c r="B6" s="115"/>
      <c r="C6" s="115"/>
      <c r="D6" s="115"/>
      <c r="E6" s="115"/>
      <c r="F6" s="115"/>
      <c r="G6" s="115"/>
    </row>
    <row r="7" spans="1:9" ht="56.25" x14ac:dyDescent="0.3">
      <c r="A7" s="116" t="s">
        <v>94</v>
      </c>
      <c r="B7" s="116"/>
      <c r="C7" s="117" t="s">
        <v>95</v>
      </c>
      <c r="D7" s="117" t="s">
        <v>96</v>
      </c>
      <c r="E7" s="117" t="s">
        <v>97</v>
      </c>
      <c r="F7" s="118" t="s">
        <v>98</v>
      </c>
    </row>
    <row r="8" spans="1:9" x14ac:dyDescent="0.3">
      <c r="A8" s="119">
        <v>1</v>
      </c>
      <c r="B8" s="120" t="s">
        <v>99</v>
      </c>
      <c r="C8" s="118">
        <f>SUM(C9:C17)</f>
        <v>1169454652</v>
      </c>
      <c r="D8" s="118">
        <f>SUM(D9:D17)</f>
        <v>1347675818.3099997</v>
      </c>
      <c r="E8" s="121">
        <f t="shared" ref="E8:E28" si="0">+D8/C8</f>
        <v>1.1523968167600223</v>
      </c>
      <c r="F8" s="118">
        <f>+C8-D8</f>
        <v>-178221166.3099997</v>
      </c>
    </row>
    <row r="9" spans="1:9" hidden="1" x14ac:dyDescent="0.3">
      <c r="A9" s="122">
        <v>1.1000000000000001</v>
      </c>
      <c r="B9" s="123" t="s">
        <v>100</v>
      </c>
      <c r="C9" s="124">
        <v>0</v>
      </c>
      <c r="D9" s="124">
        <v>0</v>
      </c>
      <c r="E9" s="121" t="e">
        <f t="shared" si="0"/>
        <v>#DIV/0!</v>
      </c>
      <c r="F9" s="118">
        <f t="shared" ref="F9:F28" si="1">+C9-D9</f>
        <v>0</v>
      </c>
    </row>
    <row r="10" spans="1:9" hidden="1" x14ac:dyDescent="0.3">
      <c r="A10" s="122">
        <v>1.2</v>
      </c>
      <c r="B10" s="123" t="s">
        <v>101</v>
      </c>
      <c r="C10" s="124">
        <v>0</v>
      </c>
      <c r="D10" s="124">
        <v>0</v>
      </c>
      <c r="E10" s="121" t="e">
        <f t="shared" si="0"/>
        <v>#DIV/0!</v>
      </c>
      <c r="F10" s="118">
        <f t="shared" si="1"/>
        <v>0</v>
      </c>
    </row>
    <row r="11" spans="1:9" hidden="1" x14ac:dyDescent="0.3">
      <c r="A11" s="122">
        <v>1.3</v>
      </c>
      <c r="B11" s="123" t="s">
        <v>102</v>
      </c>
      <c r="C11" s="124">
        <v>0</v>
      </c>
      <c r="D11" s="124">
        <v>0</v>
      </c>
      <c r="E11" s="121" t="e">
        <f t="shared" si="0"/>
        <v>#DIV/0!</v>
      </c>
      <c r="F11" s="118">
        <f t="shared" si="1"/>
        <v>0</v>
      </c>
    </row>
    <row r="12" spans="1:9" x14ac:dyDescent="0.3">
      <c r="A12" s="122">
        <v>1.4</v>
      </c>
      <c r="B12" s="123" t="s">
        <v>103</v>
      </c>
      <c r="C12" s="125">
        <v>633744919</v>
      </c>
      <c r="D12" s="125">
        <v>717020146.32999992</v>
      </c>
      <c r="E12" s="121">
        <f t="shared" si="0"/>
        <v>1.1314018066786267</v>
      </c>
      <c r="F12" s="118">
        <f>+C12-D12</f>
        <v>-83275227.329999924</v>
      </c>
      <c r="H12" s="126"/>
      <c r="I12" s="126"/>
    </row>
    <row r="13" spans="1:9" x14ac:dyDescent="0.3">
      <c r="A13" s="122">
        <v>1.5</v>
      </c>
      <c r="B13" s="123" t="s">
        <v>104</v>
      </c>
      <c r="C13" s="125">
        <v>535709733</v>
      </c>
      <c r="D13" s="125">
        <v>630176166.75999987</v>
      </c>
      <c r="E13" s="121">
        <f t="shared" si="0"/>
        <v>1.176338841616678</v>
      </c>
      <c r="F13" s="118">
        <f t="shared" si="1"/>
        <v>-94466433.759999871</v>
      </c>
      <c r="H13" s="126"/>
    </row>
    <row r="14" spans="1:9" x14ac:dyDescent="0.3">
      <c r="A14" s="122">
        <v>1.6</v>
      </c>
      <c r="B14" s="123" t="s">
        <v>105</v>
      </c>
      <c r="C14" s="124"/>
      <c r="D14" s="124">
        <v>479505.22</v>
      </c>
      <c r="E14" s="121" t="e">
        <f t="shared" si="0"/>
        <v>#DIV/0!</v>
      </c>
      <c r="F14" s="118">
        <f t="shared" si="1"/>
        <v>-479505.22</v>
      </c>
    </row>
    <row r="15" spans="1:9" hidden="1" x14ac:dyDescent="0.3">
      <c r="A15" s="122">
        <v>1.7</v>
      </c>
      <c r="B15" s="123" t="s">
        <v>106</v>
      </c>
      <c r="C15" s="124">
        <v>0</v>
      </c>
      <c r="D15" s="124">
        <v>0</v>
      </c>
      <c r="E15" s="121" t="e">
        <f t="shared" si="0"/>
        <v>#DIV/0!</v>
      </c>
      <c r="F15" s="118">
        <f t="shared" si="1"/>
        <v>0</v>
      </c>
    </row>
    <row r="16" spans="1:9" ht="37.5" hidden="1" x14ac:dyDescent="0.3">
      <c r="A16" s="122">
        <v>1.8</v>
      </c>
      <c r="B16" s="123" t="s">
        <v>107</v>
      </c>
      <c r="C16" s="124">
        <v>0</v>
      </c>
      <c r="D16" s="124">
        <v>0</v>
      </c>
      <c r="E16" s="121" t="e">
        <f t="shared" si="0"/>
        <v>#DIV/0!</v>
      </c>
      <c r="F16" s="118">
        <f t="shared" si="1"/>
        <v>0</v>
      </c>
    </row>
    <row r="17" spans="1:9" hidden="1" x14ac:dyDescent="0.3">
      <c r="A17" s="122">
        <v>1.9</v>
      </c>
      <c r="B17" s="123" t="s">
        <v>108</v>
      </c>
      <c r="C17" s="124">
        <v>0</v>
      </c>
      <c r="D17" s="124">
        <v>0</v>
      </c>
      <c r="E17" s="121">
        <v>0</v>
      </c>
      <c r="F17" s="118">
        <f t="shared" si="1"/>
        <v>0</v>
      </c>
    </row>
    <row r="18" spans="1:9" x14ac:dyDescent="0.3">
      <c r="A18" s="119">
        <v>2</v>
      </c>
      <c r="B18" s="120" t="s">
        <v>109</v>
      </c>
      <c r="C18" s="118">
        <f>SUM(C19:C28)</f>
        <v>1169454652</v>
      </c>
      <c r="D18" s="118">
        <f>SUM(D19:D28)</f>
        <v>1149470377.6200001</v>
      </c>
      <c r="E18" s="121">
        <f t="shared" si="0"/>
        <v>0.98291145847697237</v>
      </c>
      <c r="F18" s="118">
        <f>+C18-D18</f>
        <v>19984274.379999876</v>
      </c>
    </row>
    <row r="19" spans="1:9" x14ac:dyDescent="0.3">
      <c r="A19" s="122">
        <v>2.1</v>
      </c>
      <c r="B19" s="123" t="s">
        <v>110</v>
      </c>
      <c r="C19" s="124">
        <f>633744919+50428446</f>
        <v>684173365</v>
      </c>
      <c r="D19" s="124">
        <v>726804293.49000001</v>
      </c>
      <c r="E19" s="121">
        <f t="shared" si="0"/>
        <v>1.0623101258699248</v>
      </c>
      <c r="F19" s="118">
        <f t="shared" ref="F19:F24" si="2">+C19-D19</f>
        <v>-42630928.49000001</v>
      </c>
      <c r="H19" s="127"/>
      <c r="I19" s="126"/>
    </row>
    <row r="20" spans="1:9" x14ac:dyDescent="0.3">
      <c r="A20" s="122">
        <v>2.2000000000000002</v>
      </c>
      <c r="B20" s="123" t="s">
        <v>111</v>
      </c>
      <c r="C20" s="124">
        <v>90324490</v>
      </c>
      <c r="D20" s="124">
        <v>66298118.219999991</v>
      </c>
      <c r="E20" s="121">
        <f t="shared" si="0"/>
        <v>0.73399936407058586</v>
      </c>
      <c r="F20" s="118">
        <f t="shared" si="2"/>
        <v>24026371.780000009</v>
      </c>
      <c r="H20" s="127"/>
      <c r="I20" s="126"/>
    </row>
    <row r="21" spans="1:9" x14ac:dyDescent="0.3">
      <c r="A21" s="122">
        <v>2.2999999999999998</v>
      </c>
      <c r="B21" s="123" t="s">
        <v>112</v>
      </c>
      <c r="C21" s="128">
        <v>311764235</v>
      </c>
      <c r="D21" s="124">
        <v>287773174.94</v>
      </c>
      <c r="E21" s="121">
        <f t="shared" si="0"/>
        <v>0.92304742697634956</v>
      </c>
      <c r="F21" s="118">
        <f t="shared" si="2"/>
        <v>23991060.060000002</v>
      </c>
      <c r="H21" s="127"/>
      <c r="I21" s="126"/>
    </row>
    <row r="22" spans="1:9" hidden="1" x14ac:dyDescent="0.3">
      <c r="A22" s="122">
        <v>2.4</v>
      </c>
      <c r="B22" s="123" t="s">
        <v>113</v>
      </c>
      <c r="C22" s="124"/>
      <c r="D22" s="124"/>
      <c r="E22" s="121" t="e">
        <f t="shared" si="0"/>
        <v>#DIV/0!</v>
      </c>
      <c r="F22" s="118">
        <f t="shared" si="2"/>
        <v>0</v>
      </c>
      <c r="H22" s="127"/>
      <c r="I22" s="126"/>
    </row>
    <row r="23" spans="1:9" hidden="1" x14ac:dyDescent="0.3">
      <c r="A23" s="122">
        <v>2.5</v>
      </c>
      <c r="B23" s="123" t="s">
        <v>114</v>
      </c>
      <c r="C23" s="124"/>
      <c r="D23" s="124"/>
      <c r="E23" s="121" t="e">
        <f t="shared" si="0"/>
        <v>#DIV/0!</v>
      </c>
      <c r="F23" s="118">
        <f t="shared" si="2"/>
        <v>0</v>
      </c>
      <c r="H23" s="127"/>
      <c r="I23" s="126"/>
    </row>
    <row r="24" spans="1:9" x14ac:dyDescent="0.3">
      <c r="A24" s="122">
        <v>2.6</v>
      </c>
      <c r="B24" s="123" t="s">
        <v>115</v>
      </c>
      <c r="C24" s="128">
        <v>83192562</v>
      </c>
      <c r="D24" s="124">
        <v>68594790.969999999</v>
      </c>
      <c r="E24" s="121">
        <f t="shared" si="0"/>
        <v>0.82453033445465951</v>
      </c>
      <c r="F24" s="118">
        <f t="shared" si="2"/>
        <v>14597771.030000001</v>
      </c>
      <c r="H24" s="127"/>
      <c r="I24" s="126"/>
    </row>
    <row r="25" spans="1:9" hidden="1" x14ac:dyDescent="0.3">
      <c r="A25" s="122">
        <v>2.7</v>
      </c>
      <c r="B25" s="123" t="s">
        <v>116</v>
      </c>
      <c r="C25" s="124"/>
      <c r="D25" s="124"/>
      <c r="E25" s="121"/>
      <c r="F25" s="118">
        <f t="shared" si="1"/>
        <v>0</v>
      </c>
      <c r="H25" s="127"/>
      <c r="I25" s="126"/>
    </row>
    <row r="26" spans="1:9" ht="37.5" hidden="1" x14ac:dyDescent="0.3">
      <c r="A26" s="122">
        <v>2.8</v>
      </c>
      <c r="B26" s="123" t="s">
        <v>117</v>
      </c>
      <c r="C26" s="124">
        <v>0</v>
      </c>
      <c r="D26" s="124">
        <v>0</v>
      </c>
      <c r="E26" s="121" t="e">
        <f t="shared" si="0"/>
        <v>#DIV/0!</v>
      </c>
      <c r="F26" s="118">
        <f t="shared" si="1"/>
        <v>0</v>
      </c>
      <c r="H26" s="127"/>
      <c r="I26" s="126"/>
    </row>
    <row r="27" spans="1:9" hidden="1" x14ac:dyDescent="0.3">
      <c r="A27" s="122">
        <v>2.9</v>
      </c>
      <c r="B27" s="123" t="s">
        <v>53</v>
      </c>
      <c r="C27" s="124">
        <v>0</v>
      </c>
      <c r="D27" s="124">
        <v>0</v>
      </c>
      <c r="E27" s="121" t="e">
        <f t="shared" si="0"/>
        <v>#DIV/0!</v>
      </c>
      <c r="F27" s="118">
        <f t="shared" si="1"/>
        <v>0</v>
      </c>
      <c r="H27" s="127"/>
      <c r="I27" s="126"/>
    </row>
    <row r="28" spans="1:9" hidden="1" x14ac:dyDescent="0.3">
      <c r="A28" s="122">
        <v>2.1</v>
      </c>
      <c r="B28" s="123" t="s">
        <v>118</v>
      </c>
      <c r="C28" s="124">
        <v>0</v>
      </c>
      <c r="D28" s="124">
        <v>0</v>
      </c>
      <c r="E28" s="121" t="e">
        <f t="shared" si="0"/>
        <v>#DIV/0!</v>
      </c>
      <c r="F28" s="118">
        <f t="shared" si="1"/>
        <v>0</v>
      </c>
      <c r="H28" s="127"/>
      <c r="I28" s="126"/>
    </row>
    <row r="29" spans="1:9" x14ac:dyDescent="0.3">
      <c r="A29" s="129"/>
      <c r="B29" s="130" t="s">
        <v>119</v>
      </c>
      <c r="C29" s="131">
        <f>+C8-C18</f>
        <v>0</v>
      </c>
      <c r="D29" s="131">
        <f>+D8-D18</f>
        <v>198205440.68999958</v>
      </c>
      <c r="E29" s="121" t="e">
        <f>+D29/C29</f>
        <v>#DIV/0!</v>
      </c>
      <c r="F29" s="132">
        <f>SUM(F8-F18)</f>
        <v>-198205440.68999958</v>
      </c>
      <c r="H29" s="127"/>
      <c r="I29" s="126"/>
    </row>
    <row r="30" spans="1:9" x14ac:dyDescent="0.3">
      <c r="A30" s="129"/>
      <c r="B30" s="130"/>
      <c r="C30" s="133"/>
      <c r="D30" s="134"/>
      <c r="E30" s="133"/>
      <c r="F30" s="132"/>
    </row>
    <row r="31" spans="1:9" x14ac:dyDescent="0.3">
      <c r="A31" s="129"/>
      <c r="B31" s="130"/>
      <c r="C31" s="133"/>
      <c r="D31" s="135"/>
      <c r="E31" s="133"/>
      <c r="F31" s="132"/>
    </row>
    <row r="32" spans="1:9" x14ac:dyDescent="0.3">
      <c r="A32" s="129"/>
      <c r="B32" s="130"/>
      <c r="C32" s="133"/>
      <c r="D32" s="136"/>
      <c r="E32" s="133"/>
      <c r="F32" s="132"/>
    </row>
    <row r="33" spans="2:6" x14ac:dyDescent="0.3">
      <c r="D33" s="126"/>
    </row>
    <row r="34" spans="2:6" x14ac:dyDescent="0.3">
      <c r="B34" s="2"/>
      <c r="C34" s="84" t="s">
        <v>55</v>
      </c>
      <c r="D34" s="85"/>
      <c r="E34" s="86"/>
      <c r="F34" s="2"/>
    </row>
    <row r="35" spans="2:6" x14ac:dyDescent="0.3">
      <c r="B35" s="2"/>
      <c r="C35" s="45" t="s">
        <v>33</v>
      </c>
      <c r="D35"/>
      <c r="E35" s="45"/>
      <c r="F35" s="2"/>
    </row>
    <row r="36" spans="2:6" x14ac:dyDescent="0.3">
      <c r="B36"/>
      <c r="C36"/>
      <c r="D36"/>
      <c r="E36"/>
      <c r="F36" s="2"/>
    </row>
    <row r="37" spans="2:6" x14ac:dyDescent="0.3">
      <c r="B37"/>
      <c r="C37"/>
      <c r="D37"/>
      <c r="E37"/>
      <c r="F37" s="2"/>
    </row>
    <row r="38" spans="2:6" x14ac:dyDescent="0.3">
      <c r="B38" s="87" t="s">
        <v>34</v>
      </c>
      <c r="C38"/>
      <c r="D38" s="2"/>
      <c r="E38" s="87" t="s">
        <v>35</v>
      </c>
      <c r="F38" s="2"/>
    </row>
    <row r="39" spans="2:6" x14ac:dyDescent="0.3">
      <c r="B39" s="49" t="s">
        <v>36</v>
      </c>
      <c r="C39"/>
      <c r="D39" s="2"/>
      <c r="E39" s="49" t="s">
        <v>37</v>
      </c>
      <c r="F39" s="2"/>
    </row>
    <row r="40" spans="2:6" x14ac:dyDescent="0.3">
      <c r="B40"/>
      <c r="C40"/>
      <c r="D40"/>
      <c r="E40"/>
      <c r="F40" s="2"/>
    </row>
    <row r="41" spans="2:6" x14ac:dyDescent="0.3">
      <c r="B41" s="49"/>
    </row>
  </sheetData>
  <mergeCells count="7">
    <mergeCell ref="A7:B7"/>
    <mergeCell ref="B1:F1"/>
    <mergeCell ref="A2:F2"/>
    <mergeCell ref="A3:F3"/>
    <mergeCell ref="A4:F4"/>
    <mergeCell ref="A5:F5"/>
    <mergeCell ref="A6:G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4641E-7F93-4EDA-9EDA-D311ED912FE6}">
  <dimension ref="B3:Y380"/>
  <sheetViews>
    <sheetView workbookViewId="0">
      <selection activeCell="H19" sqref="H19"/>
    </sheetView>
  </sheetViews>
  <sheetFormatPr baseColWidth="10" defaultRowHeight="15" x14ac:dyDescent="0.25"/>
  <cols>
    <col min="1" max="1" width="11.42578125" style="148"/>
    <col min="2" max="2" width="37.7109375" style="148" customWidth="1"/>
    <col min="3" max="3" width="28" style="148" customWidth="1"/>
    <col min="4" max="4" width="22.28515625" style="148" customWidth="1"/>
    <col min="5" max="5" width="16.42578125" style="148" customWidth="1"/>
    <col min="6" max="6" width="15.85546875" style="148" bestFit="1" customWidth="1"/>
    <col min="7" max="7" width="18.28515625" style="153" customWidth="1"/>
    <col min="8" max="8" width="16.140625" style="153" bestFit="1" customWidth="1"/>
    <col min="9" max="9" width="21.140625" style="153" customWidth="1"/>
    <col min="10" max="10" width="18" style="148" bestFit="1" customWidth="1"/>
    <col min="11" max="11" width="17.85546875" style="146" customWidth="1"/>
    <col min="12" max="12" width="17" style="147" bestFit="1" customWidth="1"/>
    <col min="13" max="13" width="21.28515625" style="148" customWidth="1"/>
    <col min="14" max="15" width="14.85546875" style="148" bestFit="1" customWidth="1"/>
    <col min="16" max="16" width="15.5703125" style="148" bestFit="1" customWidth="1"/>
    <col min="17" max="18" width="14.85546875" style="148" bestFit="1" customWidth="1"/>
    <col min="19" max="19" width="15.42578125" style="148" bestFit="1" customWidth="1"/>
    <col min="20" max="21" width="16" style="148" bestFit="1" customWidth="1"/>
    <col min="22" max="23" width="15.5703125" style="148" bestFit="1" customWidth="1"/>
    <col min="24" max="24" width="14.85546875" style="148" bestFit="1" customWidth="1"/>
    <col min="25" max="25" width="14.140625" style="148" bestFit="1" customWidth="1"/>
    <col min="26" max="16384" width="11.42578125" style="148"/>
  </cols>
  <sheetData>
    <row r="3" spans="2:12" s="141" customFormat="1" x14ac:dyDescent="0.25">
      <c r="B3" s="137" t="s">
        <v>120</v>
      </c>
      <c r="C3" s="137"/>
      <c r="D3" s="137"/>
      <c r="E3" s="137"/>
      <c r="F3" s="137"/>
      <c r="G3" s="138"/>
      <c r="H3" s="138"/>
      <c r="I3" s="138"/>
      <c r="J3" s="139"/>
      <c r="K3" s="138"/>
      <c r="L3" s="140"/>
    </row>
    <row r="4" spans="2:12" ht="15" customHeight="1" x14ac:dyDescent="0.25">
      <c r="B4" s="142" t="s">
        <v>121</v>
      </c>
      <c r="C4" s="142"/>
      <c r="D4" s="142"/>
      <c r="E4" s="143"/>
      <c r="F4" s="143"/>
      <c r="G4" s="144"/>
      <c r="H4" s="144"/>
      <c r="I4" s="144"/>
      <c r="J4" s="145"/>
    </row>
    <row r="5" spans="2:12" ht="37.5" customHeight="1" x14ac:dyDescent="0.25">
      <c r="B5" s="142"/>
      <c r="C5" s="142"/>
      <c r="D5" s="142"/>
      <c r="E5" s="143"/>
      <c r="F5" s="143"/>
      <c r="G5" s="144"/>
      <c r="H5" s="144"/>
      <c r="I5" s="144"/>
      <c r="J5" s="145"/>
    </row>
    <row r="6" spans="2:12" ht="30" customHeight="1" x14ac:dyDescent="0.25">
      <c r="B6" s="142"/>
      <c r="C6" s="142"/>
      <c r="D6" s="142"/>
      <c r="E6" s="149"/>
      <c r="F6" s="149"/>
      <c r="G6" s="144"/>
      <c r="H6" s="144"/>
      <c r="I6" s="144"/>
      <c r="J6" s="145"/>
    </row>
    <row r="7" spans="2:12" x14ac:dyDescent="0.25">
      <c r="B7" s="150"/>
      <c r="C7" s="151"/>
      <c r="D7" s="151"/>
      <c r="E7" s="152"/>
      <c r="F7" s="152"/>
      <c r="G7" s="146"/>
      <c r="H7" s="146"/>
      <c r="I7" s="146"/>
      <c r="J7" s="153"/>
    </row>
    <row r="8" spans="2:12" x14ac:dyDescent="0.25">
      <c r="B8" s="150" t="s">
        <v>122</v>
      </c>
      <c r="C8" s="154" t="s">
        <v>123</v>
      </c>
      <c r="D8" s="154" t="s">
        <v>124</v>
      </c>
      <c r="E8" s="152"/>
      <c r="F8" s="152"/>
      <c r="G8" s="146"/>
      <c r="H8" s="146"/>
      <c r="I8" s="146"/>
      <c r="J8" s="146"/>
    </row>
    <row r="9" spans="2:12" x14ac:dyDescent="0.25">
      <c r="B9" s="155" t="s">
        <v>125</v>
      </c>
      <c r="C9" s="156">
        <v>34493404.439999998</v>
      </c>
      <c r="D9" s="154"/>
      <c r="E9" s="152"/>
      <c r="F9" s="152"/>
      <c r="G9" s="146"/>
      <c r="H9" s="146"/>
      <c r="I9" s="146"/>
      <c r="J9" s="146"/>
    </row>
    <row r="10" spans="2:12" x14ac:dyDescent="0.25">
      <c r="B10" s="155" t="s">
        <v>126</v>
      </c>
      <c r="C10" s="156">
        <v>198680.47</v>
      </c>
      <c r="D10" s="156">
        <v>9780.3700000000008</v>
      </c>
      <c r="E10" s="157"/>
      <c r="F10" s="158"/>
      <c r="G10" s="146"/>
      <c r="H10" s="146"/>
      <c r="I10" s="146"/>
      <c r="J10" s="146"/>
      <c r="K10" s="159"/>
    </row>
    <row r="11" spans="2:12" x14ac:dyDescent="0.25">
      <c r="B11" s="155" t="s">
        <v>127</v>
      </c>
      <c r="C11" s="156">
        <v>319931.92</v>
      </c>
      <c r="D11" s="156"/>
      <c r="E11" s="157"/>
      <c r="F11" s="158"/>
      <c r="G11" s="146"/>
      <c r="H11" s="146"/>
      <c r="I11" s="146"/>
      <c r="J11" s="146"/>
      <c r="K11" s="159"/>
    </row>
    <row r="12" spans="2:12" ht="25.5" x14ac:dyDescent="0.25">
      <c r="B12" s="155" t="s">
        <v>128</v>
      </c>
      <c r="C12" s="156">
        <v>249016761.75</v>
      </c>
      <c r="D12" s="156">
        <v>85813557.519999996</v>
      </c>
      <c r="E12" s="157"/>
      <c r="F12" s="157"/>
      <c r="G12" s="158"/>
      <c r="H12" s="158"/>
      <c r="I12" s="158"/>
      <c r="J12" s="157"/>
      <c r="K12" s="159"/>
    </row>
    <row r="13" spans="2:12" x14ac:dyDescent="0.25">
      <c r="B13" s="150" t="s">
        <v>129</v>
      </c>
      <c r="C13" s="160">
        <f>SUM(C9:C12)</f>
        <v>284028778.57999998</v>
      </c>
      <c r="D13" s="160">
        <v>85823337.890000001</v>
      </c>
      <c r="E13" s="157"/>
      <c r="F13" s="157"/>
      <c r="G13" s="159"/>
      <c r="H13" s="159"/>
      <c r="I13" s="159"/>
      <c r="J13" s="161"/>
      <c r="K13" s="159"/>
    </row>
    <row r="14" spans="2:12" ht="15.75" thickBot="1" x14ac:dyDescent="0.3">
      <c r="B14" s="150" t="s">
        <v>130</v>
      </c>
      <c r="C14" s="162">
        <f>+C13</f>
        <v>284028778.57999998</v>
      </c>
      <c r="D14" s="162">
        <v>85823337.890000001</v>
      </c>
      <c r="E14" s="158"/>
      <c r="F14" s="158"/>
      <c r="G14" s="159"/>
      <c r="H14" s="159"/>
      <c r="I14" s="159"/>
      <c r="J14" s="157"/>
      <c r="K14" s="159"/>
    </row>
    <row r="15" spans="2:12" ht="15.75" thickTop="1" x14ac:dyDescent="0.25">
      <c r="B15" s="145" t="s">
        <v>131</v>
      </c>
      <c r="C15" s="163"/>
      <c r="D15" s="163"/>
      <c r="E15" s="157"/>
      <c r="F15" s="164"/>
      <c r="G15" s="159"/>
      <c r="H15" s="159"/>
      <c r="I15" s="159"/>
      <c r="J15" s="161"/>
      <c r="K15" s="159"/>
    </row>
    <row r="16" spans="2:12" s="141" customFormat="1" x14ac:dyDescent="0.25">
      <c r="B16" s="139" t="s">
        <v>132</v>
      </c>
      <c r="C16" s="165"/>
      <c r="D16" s="166"/>
      <c r="E16" s="167"/>
      <c r="F16" s="167"/>
      <c r="G16" s="168"/>
      <c r="H16" s="168"/>
      <c r="I16" s="168"/>
      <c r="J16" s="161"/>
      <c r="K16" s="159"/>
      <c r="L16" s="140"/>
    </row>
    <row r="17" spans="2:11" ht="15" customHeight="1" x14ac:dyDescent="0.25">
      <c r="B17" s="169" t="s">
        <v>133</v>
      </c>
      <c r="C17" s="169"/>
      <c r="D17" s="169"/>
      <c r="E17" s="170"/>
      <c r="F17" s="170"/>
      <c r="G17" s="146"/>
      <c r="H17" s="146"/>
      <c r="I17" s="146"/>
      <c r="J17" s="145"/>
      <c r="K17" s="159"/>
    </row>
    <row r="18" spans="2:11" x14ac:dyDescent="0.25">
      <c r="B18" s="169"/>
      <c r="C18" s="169"/>
      <c r="D18" s="169"/>
      <c r="E18" s="170"/>
      <c r="F18" s="170"/>
      <c r="G18" s="146"/>
      <c r="H18" s="146"/>
      <c r="I18" s="146"/>
      <c r="J18" s="145"/>
      <c r="K18" s="159"/>
    </row>
    <row r="19" spans="2:11" x14ac:dyDescent="0.25">
      <c r="B19" s="169"/>
      <c r="C19" s="169"/>
      <c r="D19" s="169"/>
      <c r="E19" s="170"/>
      <c r="F19" s="170"/>
      <c r="G19" s="146"/>
      <c r="H19" s="146"/>
      <c r="I19" s="146"/>
      <c r="J19" s="145"/>
      <c r="K19" s="159"/>
    </row>
    <row r="20" spans="2:11" x14ac:dyDescent="0.25">
      <c r="B20" s="171"/>
      <c r="C20" s="171"/>
      <c r="D20" s="171"/>
      <c r="E20" s="171"/>
      <c r="F20" s="171"/>
      <c r="G20" s="146"/>
      <c r="H20" s="146"/>
      <c r="I20" s="146"/>
      <c r="J20" s="145"/>
      <c r="K20" s="159"/>
    </row>
    <row r="21" spans="2:11" x14ac:dyDescent="0.25">
      <c r="B21" s="172" t="s">
        <v>134</v>
      </c>
      <c r="C21" s="173">
        <v>2025</v>
      </c>
      <c r="D21" s="173">
        <v>2024</v>
      </c>
      <c r="F21" s="171"/>
      <c r="G21" s="148"/>
      <c r="H21" s="148"/>
      <c r="I21" s="146"/>
      <c r="J21" s="145"/>
      <c r="K21" s="159"/>
    </row>
    <row r="22" spans="2:11" x14ac:dyDescent="0.25">
      <c r="B22" s="174"/>
      <c r="C22" s="157"/>
      <c r="D22" s="157"/>
      <c r="E22" s="175"/>
      <c r="F22" s="176"/>
      <c r="G22" s="148"/>
      <c r="H22" s="148"/>
      <c r="I22" s="146"/>
      <c r="J22" s="145"/>
      <c r="K22" s="159"/>
    </row>
    <row r="23" spans="2:11" x14ac:dyDescent="0.25">
      <c r="B23" s="174" t="s">
        <v>135</v>
      </c>
      <c r="C23" s="177">
        <v>146638.35999999999</v>
      </c>
      <c r="D23" s="177">
        <v>305932.33000000007</v>
      </c>
      <c r="E23" s="175"/>
      <c r="F23" s="178"/>
      <c r="G23" s="174"/>
      <c r="H23" s="174"/>
      <c r="I23" s="146"/>
      <c r="J23" s="179"/>
      <c r="K23" s="159"/>
    </row>
    <row r="24" spans="2:11" x14ac:dyDescent="0.25">
      <c r="B24" s="174" t="s">
        <v>136</v>
      </c>
      <c r="C24" s="180">
        <v>2686328.7699999986</v>
      </c>
      <c r="D24" s="180">
        <v>4757271.1900000013</v>
      </c>
      <c r="E24" s="175"/>
      <c r="F24" s="178"/>
      <c r="G24" s="174"/>
      <c r="H24" s="174"/>
      <c r="I24" s="146"/>
      <c r="J24" s="179"/>
      <c r="K24" s="159"/>
    </row>
    <row r="25" spans="2:11" x14ac:dyDescent="0.25">
      <c r="B25" s="174" t="s">
        <v>137</v>
      </c>
      <c r="C25" s="180">
        <v>302474.77999999991</v>
      </c>
      <c r="D25" s="180">
        <v>1038167.2999999998</v>
      </c>
      <c r="E25" s="175"/>
      <c r="F25" s="178"/>
      <c r="G25" s="174"/>
      <c r="H25" s="174"/>
      <c r="I25" s="146"/>
      <c r="J25" s="179"/>
      <c r="K25" s="159"/>
    </row>
    <row r="26" spans="2:11" x14ac:dyDescent="0.25">
      <c r="B26" s="174" t="s">
        <v>138</v>
      </c>
      <c r="C26" s="180">
        <v>2804403.66</v>
      </c>
      <c r="D26" s="180">
        <v>2028577.41</v>
      </c>
      <c r="E26" s="175"/>
      <c r="F26" s="178"/>
      <c r="G26" s="174"/>
      <c r="H26" s="174"/>
      <c r="I26" s="146"/>
      <c r="J26" s="179"/>
      <c r="K26" s="159"/>
    </row>
    <row r="27" spans="2:11" x14ac:dyDescent="0.25">
      <c r="B27" s="174" t="s">
        <v>139</v>
      </c>
      <c r="C27" s="180">
        <v>1597412.74</v>
      </c>
      <c r="D27" s="180">
        <v>1597412.74</v>
      </c>
      <c r="E27" s="175"/>
      <c r="F27" s="178"/>
      <c r="G27" s="174"/>
      <c r="H27" s="174"/>
      <c r="I27" s="146"/>
      <c r="J27" s="179"/>
      <c r="K27" s="159"/>
    </row>
    <row r="28" spans="2:11" x14ac:dyDescent="0.25">
      <c r="B28" s="174" t="s">
        <v>140</v>
      </c>
      <c r="C28" s="180">
        <v>127383.78999999988</v>
      </c>
      <c r="D28" s="180">
        <v>359121.25</v>
      </c>
      <c r="E28" s="175"/>
      <c r="F28" s="178"/>
      <c r="G28" s="174"/>
      <c r="H28" s="174"/>
      <c r="I28" s="146"/>
      <c r="J28" s="179"/>
      <c r="K28" s="159"/>
    </row>
    <row r="29" spans="2:11" x14ac:dyDescent="0.25">
      <c r="B29" s="174" t="s">
        <v>141</v>
      </c>
      <c r="C29" s="180">
        <v>2387877.3600000013</v>
      </c>
      <c r="D29" s="180">
        <v>2697835.3499999996</v>
      </c>
      <c r="E29" s="175"/>
      <c r="F29" s="178"/>
      <c r="G29" s="174"/>
      <c r="H29" s="174"/>
      <c r="I29" s="146"/>
      <c r="J29" s="179"/>
      <c r="K29" s="159"/>
    </row>
    <row r="30" spans="2:11" x14ac:dyDescent="0.25">
      <c r="B30" s="174" t="s">
        <v>142</v>
      </c>
      <c r="C30" s="180">
        <v>7504338.5699999994</v>
      </c>
      <c r="D30" s="180">
        <v>6450783.9899999993</v>
      </c>
      <c r="E30" s="175"/>
      <c r="F30" s="178"/>
      <c r="G30" s="174"/>
      <c r="H30" s="174"/>
      <c r="I30" s="146"/>
      <c r="J30" s="179"/>
      <c r="K30" s="159"/>
    </row>
    <row r="31" spans="2:11" x14ac:dyDescent="0.25">
      <c r="B31" s="174" t="s">
        <v>143</v>
      </c>
      <c r="C31" s="180">
        <v>534228.80999999994</v>
      </c>
      <c r="D31" s="180">
        <v>518608.33000000007</v>
      </c>
      <c r="E31" s="175"/>
      <c r="F31" s="178"/>
      <c r="G31" s="174"/>
      <c r="H31" s="174"/>
      <c r="I31" s="146"/>
      <c r="J31" s="179"/>
      <c r="K31" s="159"/>
    </row>
    <row r="32" spans="2:11" x14ac:dyDescent="0.25">
      <c r="B32" s="174" t="s">
        <v>144</v>
      </c>
      <c r="C32" s="180">
        <v>415399.88000000024</v>
      </c>
      <c r="D32" s="180">
        <v>937317.58000000007</v>
      </c>
      <c r="E32" s="175"/>
      <c r="F32" s="178"/>
      <c r="G32" s="174"/>
      <c r="H32" s="174"/>
      <c r="I32" s="146"/>
      <c r="J32" s="179"/>
      <c r="K32" s="159"/>
    </row>
    <row r="33" spans="2:11" x14ac:dyDescent="0.25">
      <c r="B33" s="174" t="s">
        <v>145</v>
      </c>
      <c r="C33" s="180">
        <v>3991821.13</v>
      </c>
      <c r="D33" s="180">
        <v>3245954.0100000002</v>
      </c>
      <c r="E33" s="175"/>
      <c r="F33" s="178"/>
      <c r="G33" s="174"/>
      <c r="H33" s="174"/>
      <c r="I33" s="146"/>
      <c r="J33" s="179"/>
      <c r="K33" s="159"/>
    </row>
    <row r="34" spans="2:11" x14ac:dyDescent="0.25">
      <c r="B34" s="174" t="s">
        <v>146</v>
      </c>
      <c r="C34" s="180">
        <v>15855259.189999999</v>
      </c>
      <c r="D34" s="180">
        <v>8699783.129999999</v>
      </c>
      <c r="E34" s="175"/>
      <c r="F34" s="178"/>
      <c r="G34" s="174"/>
      <c r="H34" s="174"/>
      <c r="I34" s="146"/>
      <c r="J34" s="179"/>
      <c r="K34" s="159"/>
    </row>
    <row r="35" spans="2:11" x14ac:dyDescent="0.25">
      <c r="B35" s="174" t="s">
        <v>147</v>
      </c>
      <c r="C35" s="180">
        <v>2094701.66</v>
      </c>
      <c r="D35" s="180">
        <v>1358656.1</v>
      </c>
      <c r="E35" s="175"/>
      <c r="F35" s="178"/>
      <c r="G35" s="174"/>
      <c r="H35" s="174"/>
      <c r="I35" s="146"/>
      <c r="J35" s="179"/>
      <c r="K35" s="159"/>
    </row>
    <row r="36" spans="2:11" x14ac:dyDescent="0.25">
      <c r="B36" s="174" t="s">
        <v>148</v>
      </c>
      <c r="C36" s="180">
        <v>1521638.7600000016</v>
      </c>
      <c r="D36" s="180">
        <v>426243.59000000032</v>
      </c>
      <c r="E36" s="175"/>
      <c r="F36" s="178"/>
      <c r="G36" s="174"/>
      <c r="H36" s="174"/>
      <c r="I36" s="146"/>
      <c r="J36" s="179"/>
      <c r="K36" s="159"/>
    </row>
    <row r="37" spans="2:11" x14ac:dyDescent="0.25">
      <c r="B37" s="174" t="s">
        <v>149</v>
      </c>
      <c r="C37" s="180">
        <v>175221.98</v>
      </c>
      <c r="D37" s="180">
        <v>175221.98</v>
      </c>
      <c r="E37" s="175"/>
      <c r="F37" s="178"/>
      <c r="G37" s="174"/>
      <c r="H37" s="174"/>
      <c r="I37" s="146"/>
      <c r="J37" s="179"/>
      <c r="K37" s="159"/>
    </row>
    <row r="38" spans="2:11" x14ac:dyDescent="0.25">
      <c r="B38" s="174" t="s">
        <v>150</v>
      </c>
      <c r="C38" s="180">
        <v>916277.16999999993</v>
      </c>
      <c r="D38" s="180">
        <v>519662.77</v>
      </c>
      <c r="E38" s="175"/>
      <c r="F38" s="178"/>
      <c r="G38" s="174"/>
      <c r="H38" s="174"/>
      <c r="I38" s="146"/>
      <c r="J38" s="179"/>
      <c r="K38" s="159"/>
    </row>
    <row r="39" spans="2:11" x14ac:dyDescent="0.25">
      <c r="B39" s="174" t="s">
        <v>151</v>
      </c>
      <c r="C39" s="180">
        <v>110670.37999999999</v>
      </c>
      <c r="D39" s="180">
        <v>214866.21</v>
      </c>
      <c r="E39" s="175"/>
      <c r="F39" s="178"/>
      <c r="G39" s="174"/>
      <c r="H39" s="174"/>
      <c r="I39" s="146"/>
      <c r="J39" s="179"/>
      <c r="K39" s="159"/>
    </row>
    <row r="40" spans="2:11" x14ac:dyDescent="0.25">
      <c r="B40" s="174" t="s">
        <v>152</v>
      </c>
      <c r="C40" s="180">
        <v>7662986.9700000007</v>
      </c>
      <c r="D40" s="180">
        <v>5434884.5699999994</v>
      </c>
      <c r="E40" s="175"/>
      <c r="F40" s="178"/>
      <c r="G40" s="174"/>
      <c r="H40" s="174"/>
      <c r="I40" s="146"/>
      <c r="J40" s="179"/>
      <c r="K40" s="159"/>
    </row>
    <row r="41" spans="2:11" x14ac:dyDescent="0.25">
      <c r="B41" s="174" t="s">
        <v>153</v>
      </c>
      <c r="C41" s="180">
        <v>448683.86999999976</v>
      </c>
      <c r="D41" s="180">
        <v>462430.69999999995</v>
      </c>
      <c r="E41" s="175"/>
      <c r="F41" s="178"/>
      <c r="G41" s="174"/>
      <c r="H41" s="174"/>
      <c r="I41" s="146"/>
      <c r="J41" s="179"/>
      <c r="K41" s="159"/>
    </row>
    <row r="42" spans="2:11" x14ac:dyDescent="0.25">
      <c r="B42" s="174" t="s">
        <v>154</v>
      </c>
      <c r="C42" s="180">
        <v>3109543.23</v>
      </c>
      <c r="D42" s="180">
        <v>2471436.3499999996</v>
      </c>
      <c r="E42" s="175"/>
      <c r="F42" s="178"/>
      <c r="G42" s="174"/>
      <c r="H42" s="174"/>
      <c r="I42" s="146"/>
      <c r="J42" s="179"/>
      <c r="K42" s="159"/>
    </row>
    <row r="43" spans="2:11" x14ac:dyDescent="0.25">
      <c r="B43" s="174" t="s">
        <v>155</v>
      </c>
      <c r="C43" s="180">
        <v>28324240.109999999</v>
      </c>
      <c r="D43" s="180">
        <v>22950882.439999998</v>
      </c>
      <c r="E43" s="175"/>
      <c r="F43" s="178"/>
      <c r="G43" s="174"/>
      <c r="H43" s="174"/>
      <c r="I43" s="146"/>
      <c r="J43" s="179"/>
      <c r="K43" s="159"/>
    </row>
    <row r="44" spans="2:11" x14ac:dyDescent="0.25">
      <c r="B44" s="174" t="s">
        <v>156</v>
      </c>
      <c r="C44" s="180">
        <v>26266600.359999999</v>
      </c>
      <c r="D44" s="180">
        <v>32689519.109999996</v>
      </c>
      <c r="E44" s="175"/>
      <c r="F44" s="178"/>
      <c r="G44" s="174"/>
      <c r="H44" s="174"/>
      <c r="I44" s="146"/>
      <c r="J44" s="179"/>
      <c r="K44" s="159"/>
    </row>
    <row r="45" spans="2:11" x14ac:dyDescent="0.25">
      <c r="B45" s="174" t="s">
        <v>157</v>
      </c>
      <c r="C45" s="181">
        <v>15580350.83</v>
      </c>
      <c r="D45" s="181">
        <v>15756963.83</v>
      </c>
      <c r="E45" s="175"/>
      <c r="F45" s="152"/>
      <c r="G45" s="174"/>
      <c r="H45" s="174"/>
      <c r="I45" s="148"/>
      <c r="J45" s="179"/>
      <c r="K45" s="159"/>
    </row>
    <row r="46" spans="2:11" x14ac:dyDescent="0.25">
      <c r="B46" s="174" t="s">
        <v>158</v>
      </c>
      <c r="C46" s="182">
        <v>42181141.919999994</v>
      </c>
      <c r="D46" s="182">
        <v>26810071.809999999</v>
      </c>
      <c r="E46" s="175"/>
      <c r="F46" s="152"/>
      <c r="G46" s="174"/>
      <c r="H46" s="174"/>
      <c r="I46" s="146"/>
      <c r="J46" s="179"/>
      <c r="K46" s="159"/>
    </row>
    <row r="47" spans="2:11" ht="15.75" thickBot="1" x14ac:dyDescent="0.3">
      <c r="B47" s="172" t="s">
        <v>159</v>
      </c>
      <c r="C47" s="183">
        <f>SUM(C23:C46)</f>
        <v>166745624.27999997</v>
      </c>
      <c r="D47" s="183">
        <f>SUM(D22:D46)</f>
        <v>141907604.06999999</v>
      </c>
      <c r="E47" s="184"/>
      <c r="F47" s="152"/>
      <c r="G47" s="172"/>
      <c r="H47" s="172"/>
      <c r="I47" s="146"/>
      <c r="J47" s="185"/>
      <c r="K47" s="159"/>
    </row>
    <row r="48" spans="2:11" ht="15.75" thickTop="1" x14ac:dyDescent="0.25">
      <c r="B48" s="145" t="s">
        <v>160</v>
      </c>
      <c r="C48" s="163"/>
      <c r="D48" s="163"/>
      <c r="E48" s="175"/>
      <c r="F48" s="152"/>
      <c r="G48" s="146"/>
      <c r="H48" s="146"/>
      <c r="I48" s="146"/>
      <c r="J48" s="145"/>
      <c r="K48" s="159"/>
    </row>
    <row r="49" spans="2:15" x14ac:dyDescent="0.25">
      <c r="B49" s="145"/>
      <c r="C49" s="186"/>
      <c r="D49" s="163"/>
      <c r="E49" s="184"/>
      <c r="F49" s="152"/>
      <c r="G49" s="146"/>
      <c r="H49" s="146"/>
      <c r="I49" s="146"/>
      <c r="J49" s="145"/>
      <c r="K49" s="159"/>
    </row>
    <row r="50" spans="2:15" s="141" customFormat="1" x14ac:dyDescent="0.25">
      <c r="B50" s="139" t="s">
        <v>161</v>
      </c>
      <c r="C50" s="187"/>
      <c r="D50" s="188"/>
      <c r="E50" s="139"/>
      <c r="F50" s="139"/>
      <c r="G50" s="138"/>
      <c r="H50" s="138"/>
      <c r="I50" s="138"/>
      <c r="J50" s="139"/>
      <c r="K50" s="159"/>
      <c r="L50" s="140"/>
    </row>
    <row r="51" spans="2:15" ht="15" customHeight="1" x14ac:dyDescent="0.25">
      <c r="B51" s="142" t="s">
        <v>162</v>
      </c>
      <c r="C51" s="142"/>
      <c r="D51" s="142"/>
      <c r="E51" s="161"/>
      <c r="F51" s="161"/>
      <c r="G51" s="146"/>
      <c r="H51" s="146"/>
      <c r="I51" s="146"/>
      <c r="J51" s="145"/>
      <c r="K51" s="159"/>
    </row>
    <row r="52" spans="2:15" x14ac:dyDescent="0.25">
      <c r="B52" s="142"/>
      <c r="C52" s="142"/>
      <c r="D52" s="142"/>
      <c r="E52" s="161"/>
      <c r="F52" s="161"/>
      <c r="G52" s="146"/>
      <c r="H52" s="146"/>
      <c r="I52" s="146"/>
      <c r="J52" s="145"/>
      <c r="K52" s="159"/>
    </row>
    <row r="53" spans="2:15" x14ac:dyDescent="0.25">
      <c r="B53" s="142"/>
      <c r="C53" s="142"/>
      <c r="D53" s="142"/>
      <c r="E53" s="161"/>
      <c r="F53" s="161"/>
      <c r="G53" s="146"/>
      <c r="H53" s="146"/>
      <c r="I53" s="146"/>
      <c r="J53" s="145"/>
      <c r="K53" s="159"/>
    </row>
    <row r="54" spans="2:15" x14ac:dyDescent="0.25">
      <c r="B54" s="189"/>
      <c r="C54" s="189"/>
      <c r="D54" s="189"/>
      <c r="E54" s="189"/>
      <c r="F54" s="189"/>
      <c r="G54" s="146"/>
      <c r="H54" s="146"/>
      <c r="I54" s="146"/>
      <c r="J54" s="145"/>
      <c r="K54" s="159"/>
    </row>
    <row r="55" spans="2:15" x14ac:dyDescent="0.25">
      <c r="B55" s="189"/>
      <c r="C55" s="189"/>
      <c r="D55" s="189"/>
      <c r="E55" s="189"/>
      <c r="F55" s="189"/>
      <c r="G55" s="146"/>
      <c r="H55" s="146"/>
      <c r="I55" s="146"/>
      <c r="J55" s="146"/>
      <c r="K55" s="159"/>
      <c r="L55" s="146"/>
      <c r="M55" s="146"/>
      <c r="N55" s="146"/>
      <c r="O55" s="146"/>
    </row>
    <row r="56" spans="2:15" x14ac:dyDescent="0.25">
      <c r="B56" s="190" t="s">
        <v>163</v>
      </c>
      <c r="C56" s="154" t="s">
        <v>164</v>
      </c>
      <c r="D56" s="154" t="s">
        <v>165</v>
      </c>
      <c r="E56" s="189"/>
      <c r="F56" s="189"/>
      <c r="G56" s="146"/>
      <c r="H56" s="146"/>
      <c r="I56" s="146"/>
      <c r="J56" s="146"/>
      <c r="K56" s="159"/>
      <c r="L56" s="146"/>
      <c r="M56" s="146"/>
      <c r="N56" s="146"/>
      <c r="O56" s="146"/>
    </row>
    <row r="57" spans="2:15" x14ac:dyDescent="0.25">
      <c r="B57" s="191" t="s">
        <v>166</v>
      </c>
      <c r="C57" s="192">
        <v>138483126.84999999</v>
      </c>
      <c r="D57" s="192">
        <v>126928855.79000001</v>
      </c>
      <c r="E57" s="193"/>
      <c r="F57" s="189"/>
      <c r="G57" s="146"/>
      <c r="H57" s="146"/>
      <c r="I57" s="146"/>
      <c r="J57" s="146"/>
      <c r="K57" s="159"/>
      <c r="L57" s="146"/>
      <c r="M57" s="146"/>
      <c r="N57" s="146"/>
      <c r="O57" s="146"/>
    </row>
    <row r="58" spans="2:15" x14ac:dyDescent="0.25">
      <c r="B58" s="191" t="s">
        <v>167</v>
      </c>
      <c r="C58" s="192">
        <v>10314253.16</v>
      </c>
      <c r="D58" s="192">
        <v>8833033.9299999997</v>
      </c>
      <c r="E58" s="193"/>
      <c r="F58" s="189"/>
      <c r="G58" s="146"/>
      <c r="H58" s="146"/>
      <c r="I58" s="146"/>
      <c r="J58" s="146"/>
      <c r="K58" s="159"/>
      <c r="L58" s="146"/>
      <c r="M58" s="146"/>
      <c r="N58" s="146"/>
      <c r="O58" s="146"/>
    </row>
    <row r="59" spans="2:15" x14ac:dyDescent="0.25">
      <c r="B59" s="191" t="s">
        <v>168</v>
      </c>
      <c r="C59" s="192">
        <v>11144207.164799996</v>
      </c>
      <c r="D59" s="192">
        <v>7015727.9100000001</v>
      </c>
      <c r="E59" s="193"/>
      <c r="F59" s="189"/>
      <c r="G59" s="146"/>
      <c r="H59" s="146"/>
      <c r="I59" s="146"/>
      <c r="J59" s="146"/>
      <c r="K59" s="159"/>
      <c r="L59" s="146"/>
      <c r="M59" s="146"/>
      <c r="N59" s="146"/>
      <c r="O59" s="146"/>
    </row>
    <row r="60" spans="2:15" x14ac:dyDescent="0.25">
      <c r="B60" s="191" t="s">
        <v>169</v>
      </c>
      <c r="C60" s="192">
        <v>4337455.42</v>
      </c>
      <c r="D60" s="192">
        <v>4676351.29</v>
      </c>
      <c r="E60" s="193"/>
      <c r="F60" s="189"/>
      <c r="G60" s="146"/>
      <c r="H60" s="146"/>
      <c r="I60" s="146"/>
      <c r="J60" s="146"/>
      <c r="K60" s="159"/>
      <c r="L60" s="146"/>
      <c r="M60" s="146"/>
      <c r="N60" s="146"/>
      <c r="O60" s="146"/>
    </row>
    <row r="61" spans="2:15" x14ac:dyDescent="0.25">
      <c r="B61" s="191" t="s">
        <v>170</v>
      </c>
      <c r="C61" s="192">
        <v>8516540.3800000008</v>
      </c>
      <c r="D61" s="192">
        <v>6473873.5199999996</v>
      </c>
      <c r="E61" s="193"/>
      <c r="F61" s="189"/>
      <c r="G61" s="146"/>
      <c r="H61" s="146"/>
      <c r="I61" s="146"/>
      <c r="J61" s="146"/>
      <c r="K61" s="159"/>
      <c r="L61" s="146"/>
      <c r="M61" s="146"/>
      <c r="N61" s="146"/>
      <c r="O61" s="146"/>
    </row>
    <row r="62" spans="2:15" x14ac:dyDescent="0.25">
      <c r="B62" s="191" t="s">
        <v>171</v>
      </c>
      <c r="C62" s="192">
        <v>4894107.2300000004</v>
      </c>
      <c r="D62" s="192">
        <v>2631343.52</v>
      </c>
      <c r="E62" s="193"/>
      <c r="F62" s="189"/>
      <c r="G62" s="146"/>
      <c r="H62" s="146"/>
      <c r="I62" s="146"/>
      <c r="J62" s="146"/>
      <c r="K62" s="159"/>
      <c r="L62" s="146"/>
      <c r="M62" s="146"/>
      <c r="N62" s="146"/>
      <c r="O62" s="146"/>
    </row>
    <row r="63" spans="2:15" x14ac:dyDescent="0.25">
      <c r="B63" s="191" t="s">
        <v>172</v>
      </c>
      <c r="C63" s="194">
        <v>1927422.6939999999</v>
      </c>
      <c r="D63" s="194">
        <v>1800337.49</v>
      </c>
      <c r="E63" s="193"/>
      <c r="F63" s="189"/>
      <c r="G63" s="146"/>
      <c r="H63" s="146"/>
      <c r="I63" s="146"/>
      <c r="J63" s="146"/>
      <c r="K63" s="159"/>
      <c r="L63" s="146"/>
      <c r="M63" s="146"/>
      <c r="N63" s="146"/>
      <c r="O63" s="146"/>
    </row>
    <row r="64" spans="2:15" ht="15.75" thickBot="1" x14ac:dyDescent="0.3">
      <c r="B64" s="195" t="s">
        <v>173</v>
      </c>
      <c r="C64" s="196">
        <f>SUM(C57:C63)</f>
        <v>179617112.89879996</v>
      </c>
      <c r="D64" s="196">
        <f>SUM(D57:D63)</f>
        <v>158359523.45000002</v>
      </c>
      <c r="E64" s="189"/>
      <c r="F64" s="197"/>
      <c r="G64" s="146"/>
      <c r="H64" s="146"/>
      <c r="I64" s="146"/>
      <c r="J64" s="146"/>
      <c r="K64" s="159"/>
      <c r="L64" s="146"/>
      <c r="M64" s="146"/>
      <c r="N64" s="146"/>
      <c r="O64" s="146"/>
    </row>
    <row r="65" spans="2:15" ht="15.75" thickTop="1" x14ac:dyDescent="0.25">
      <c r="B65" s="145"/>
      <c r="C65" s="163"/>
      <c r="D65" s="145"/>
      <c r="E65" s="198"/>
      <c r="F65" s="199"/>
      <c r="G65" s="146"/>
      <c r="H65" s="146"/>
      <c r="I65" s="146"/>
      <c r="J65" s="146"/>
      <c r="K65" s="159"/>
      <c r="L65" s="146"/>
      <c r="M65" s="146"/>
      <c r="N65" s="146"/>
      <c r="O65" s="146"/>
    </row>
    <row r="66" spans="2:15" x14ac:dyDescent="0.25">
      <c r="B66" s="145"/>
      <c r="C66" s="179"/>
      <c r="D66" s="145"/>
      <c r="E66" s="200"/>
      <c r="F66" s="189"/>
      <c r="G66" s="146"/>
      <c r="H66" s="146"/>
      <c r="I66" s="146"/>
      <c r="J66" s="145"/>
      <c r="K66" s="159"/>
    </row>
    <row r="67" spans="2:15" s="141" customFormat="1" x14ac:dyDescent="0.25">
      <c r="B67" s="137" t="s">
        <v>174</v>
      </c>
      <c r="C67" s="201"/>
      <c r="D67" s="137"/>
      <c r="E67" s="202"/>
      <c r="F67" s="203"/>
      <c r="G67" s="138"/>
      <c r="H67" s="138"/>
      <c r="I67" s="138"/>
      <c r="J67" s="139"/>
      <c r="K67" s="159"/>
      <c r="L67" s="140"/>
    </row>
    <row r="68" spans="2:15" ht="15" customHeight="1" x14ac:dyDescent="0.25">
      <c r="B68" s="204" t="s">
        <v>175</v>
      </c>
      <c r="C68" s="204"/>
      <c r="D68" s="204"/>
      <c r="E68" s="204"/>
      <c r="F68" s="204"/>
      <c r="G68" s="146"/>
      <c r="H68" s="146"/>
      <c r="I68" s="146"/>
      <c r="J68" s="145"/>
      <c r="K68" s="159"/>
    </row>
    <row r="69" spans="2:15" x14ac:dyDescent="0.25">
      <c r="B69" s="204"/>
      <c r="C69" s="204"/>
      <c r="D69" s="204"/>
      <c r="E69" s="204"/>
      <c r="F69" s="204"/>
      <c r="G69" s="146"/>
      <c r="H69" s="146"/>
      <c r="I69" s="146"/>
      <c r="J69" s="145"/>
      <c r="K69" s="159"/>
    </row>
    <row r="70" spans="2:15" x14ac:dyDescent="0.25">
      <c r="B70" s="204"/>
      <c r="C70" s="204"/>
      <c r="D70" s="204"/>
      <c r="E70" s="204"/>
      <c r="F70" s="204"/>
      <c r="G70" s="146"/>
      <c r="H70" s="146"/>
      <c r="I70" s="146"/>
      <c r="J70" s="145"/>
      <c r="K70" s="159"/>
    </row>
    <row r="71" spans="2:15" x14ac:dyDescent="0.25">
      <c r="B71" s="189"/>
      <c r="C71" s="189"/>
      <c r="D71" s="189"/>
      <c r="E71" s="189"/>
      <c r="F71" s="189"/>
      <c r="G71" s="146"/>
      <c r="H71" s="146"/>
      <c r="I71" s="146"/>
      <c r="J71" s="145"/>
      <c r="K71" s="159"/>
    </row>
    <row r="72" spans="2:15" x14ac:dyDescent="0.25">
      <c r="B72" s="190" t="s">
        <v>176</v>
      </c>
      <c r="C72" s="154" t="s">
        <v>123</v>
      </c>
      <c r="D72" s="154" t="s">
        <v>124</v>
      </c>
      <c r="E72" s="189"/>
      <c r="F72" s="189"/>
      <c r="G72" s="146"/>
      <c r="H72" s="146"/>
      <c r="I72" s="146"/>
      <c r="J72" s="145"/>
      <c r="K72" s="159"/>
    </row>
    <row r="73" spans="2:15" x14ac:dyDescent="0.25">
      <c r="B73" s="155" t="s">
        <v>177</v>
      </c>
      <c r="C73" s="156">
        <v>43223.22</v>
      </c>
      <c r="D73" s="156">
        <v>43223.22</v>
      </c>
      <c r="E73" s="189"/>
      <c r="F73" s="205"/>
      <c r="G73" s="146"/>
      <c r="H73" s="146"/>
      <c r="I73" s="146"/>
      <c r="J73" s="145"/>
      <c r="K73" s="159"/>
    </row>
    <row r="74" spans="2:15" x14ac:dyDescent="0.25">
      <c r="B74" s="155" t="s">
        <v>178</v>
      </c>
      <c r="C74" s="156">
        <v>249574.14</v>
      </c>
      <c r="D74" s="156">
        <v>145017.15</v>
      </c>
      <c r="E74" s="189"/>
      <c r="F74" s="205"/>
      <c r="G74" s="146"/>
      <c r="H74" s="146"/>
      <c r="I74" s="146"/>
      <c r="J74" s="145"/>
      <c r="K74" s="159"/>
    </row>
    <row r="75" spans="2:15" x14ac:dyDescent="0.25">
      <c r="B75" s="155" t="s">
        <v>179</v>
      </c>
      <c r="C75" s="156">
        <v>99009.17</v>
      </c>
      <c r="D75" s="156">
        <v>64041.65</v>
      </c>
      <c r="E75" s="189"/>
      <c r="F75" s="205"/>
      <c r="G75" s="146"/>
      <c r="H75" s="146"/>
      <c r="I75" s="146"/>
      <c r="J75" s="145"/>
      <c r="K75" s="159"/>
    </row>
    <row r="76" spans="2:15" x14ac:dyDescent="0.25">
      <c r="B76" s="155" t="s">
        <v>180</v>
      </c>
      <c r="C76" s="156">
        <v>2175</v>
      </c>
      <c r="D76" s="156">
        <v>1450</v>
      </c>
      <c r="E76" s="189"/>
      <c r="F76" s="205"/>
      <c r="G76" s="146"/>
      <c r="H76" s="146"/>
      <c r="I76" s="146"/>
      <c r="J76" s="145"/>
      <c r="K76" s="159"/>
    </row>
    <row r="77" spans="2:15" x14ac:dyDescent="0.25">
      <c r="B77" s="155" t="s">
        <v>181</v>
      </c>
      <c r="C77" s="156">
        <v>33954.870000000003</v>
      </c>
      <c r="D77" s="156">
        <v>22636.58</v>
      </c>
      <c r="E77" s="176"/>
      <c r="F77" s="206"/>
      <c r="G77" s="146"/>
      <c r="H77" s="146"/>
      <c r="I77" s="146"/>
      <c r="J77" s="145"/>
      <c r="K77" s="159"/>
    </row>
    <row r="78" spans="2:15" x14ac:dyDescent="0.25">
      <c r="B78" s="155" t="s">
        <v>182</v>
      </c>
      <c r="C78" s="156">
        <v>7830</v>
      </c>
      <c r="D78" s="156">
        <v>5220</v>
      </c>
      <c r="E78" s="176"/>
      <c r="F78" s="206"/>
      <c r="G78" s="146"/>
      <c r="H78" s="146"/>
      <c r="I78" s="146"/>
      <c r="J78" s="145"/>
      <c r="K78" s="159"/>
    </row>
    <row r="79" spans="2:15" x14ac:dyDescent="0.25">
      <c r="B79" s="155" t="s">
        <v>183</v>
      </c>
      <c r="C79" s="156"/>
      <c r="D79" s="156">
        <v>293093.59999999998</v>
      </c>
      <c r="E79" s="176"/>
      <c r="F79" s="206"/>
      <c r="G79" s="146"/>
      <c r="H79" s="146"/>
      <c r="I79" s="146"/>
      <c r="J79" s="145"/>
      <c r="K79" s="159"/>
    </row>
    <row r="80" spans="2:15" ht="15.75" thickBot="1" x14ac:dyDescent="0.3">
      <c r="B80" s="195" t="s">
        <v>184</v>
      </c>
      <c r="C80" s="162">
        <f>SUM(C73:C79)</f>
        <v>435766.39999999997</v>
      </c>
      <c r="D80" s="162">
        <f>SUM(D73:D79)</f>
        <v>574682.19999999995</v>
      </c>
      <c r="E80" s="176"/>
      <c r="F80" s="206"/>
      <c r="G80" s="146"/>
      <c r="H80" s="146"/>
      <c r="I80" s="146"/>
      <c r="J80" s="145"/>
      <c r="K80" s="159"/>
    </row>
    <row r="81" spans="2:25" ht="15.75" thickTop="1" x14ac:dyDescent="0.25">
      <c r="B81" s="145"/>
      <c r="C81" s="163"/>
      <c r="D81" s="145"/>
      <c r="E81" s="176"/>
      <c r="F81" s="207"/>
      <c r="G81" s="146"/>
      <c r="H81" s="146"/>
      <c r="I81" s="146"/>
      <c r="J81" s="145"/>
      <c r="K81" s="159"/>
    </row>
    <row r="82" spans="2:25" x14ac:dyDescent="0.25">
      <c r="B82" s="145"/>
      <c r="C82" s="179"/>
      <c r="D82" s="145"/>
      <c r="E82" s="178"/>
      <c r="F82" s="208"/>
      <c r="G82" s="146"/>
      <c r="H82" s="146"/>
      <c r="I82" s="146"/>
      <c r="J82" s="145"/>
      <c r="K82" s="159"/>
    </row>
    <row r="83" spans="2:25" x14ac:dyDescent="0.25">
      <c r="B83" s="145"/>
      <c r="C83" s="209"/>
      <c r="D83" s="145"/>
      <c r="E83" s="210"/>
      <c r="F83" s="211"/>
      <c r="G83" s="146"/>
      <c r="H83" s="146"/>
      <c r="I83" s="146"/>
      <c r="J83" s="145"/>
      <c r="K83" s="159"/>
    </row>
    <row r="84" spans="2:25" x14ac:dyDescent="0.25">
      <c r="F84" s="176"/>
      <c r="G84" s="146"/>
      <c r="H84" s="146"/>
      <c r="I84" s="146"/>
      <c r="J84" s="145"/>
      <c r="K84" s="159"/>
    </row>
    <row r="85" spans="2:25" x14ac:dyDescent="0.25">
      <c r="B85" s="139" t="s">
        <v>185</v>
      </c>
      <c r="C85" s="161"/>
      <c r="D85" s="161"/>
      <c r="E85" s="161"/>
      <c r="F85" s="161"/>
      <c r="G85" s="159"/>
      <c r="H85" s="159"/>
      <c r="I85" s="146"/>
      <c r="J85" s="145"/>
      <c r="K85" s="159"/>
    </row>
    <row r="86" spans="2:25" x14ac:dyDescent="0.25">
      <c r="B86" s="167"/>
      <c r="C86" s="161"/>
      <c r="D86" s="161"/>
      <c r="E86" s="161"/>
      <c r="F86" s="161"/>
      <c r="G86" s="159"/>
      <c r="H86" s="159"/>
      <c r="I86" s="146"/>
      <c r="J86" s="145"/>
      <c r="K86" s="159"/>
    </row>
    <row r="87" spans="2:25" ht="15.75" customHeight="1" x14ac:dyDescent="0.25">
      <c r="B87" s="212" t="s">
        <v>186</v>
      </c>
      <c r="C87" s="212"/>
      <c r="D87" s="212"/>
      <c r="E87" s="212"/>
      <c r="F87" s="212"/>
      <c r="G87" s="212"/>
      <c r="H87" s="213"/>
      <c r="I87" s="146"/>
      <c r="J87" s="214"/>
      <c r="K87" s="159"/>
    </row>
    <row r="88" spans="2:25" ht="15.75" x14ac:dyDescent="0.25">
      <c r="B88" s="212"/>
      <c r="C88" s="212"/>
      <c r="D88" s="212"/>
      <c r="E88" s="212"/>
      <c r="F88" s="212"/>
      <c r="G88" s="212"/>
      <c r="H88" s="213"/>
      <c r="I88" s="146"/>
      <c r="J88" s="214"/>
      <c r="K88" s="159"/>
    </row>
    <row r="89" spans="2:25" ht="15.75" x14ac:dyDescent="0.25">
      <c r="B89" s="212"/>
      <c r="C89" s="212"/>
      <c r="D89" s="212"/>
      <c r="E89" s="212"/>
      <c r="F89" s="212"/>
      <c r="G89" s="212"/>
      <c r="H89" s="213"/>
      <c r="I89" s="146"/>
      <c r="J89" s="214"/>
      <c r="K89" s="159"/>
    </row>
    <row r="90" spans="2:25" ht="15.75" x14ac:dyDescent="0.25">
      <c r="B90" s="212"/>
      <c r="C90" s="212"/>
      <c r="D90" s="212"/>
      <c r="E90" s="212"/>
      <c r="F90" s="212"/>
      <c r="G90" s="212"/>
      <c r="H90" s="213"/>
      <c r="I90" s="146"/>
      <c r="J90" s="214"/>
      <c r="K90" s="159"/>
    </row>
    <row r="91" spans="2:25" ht="43.5" customHeight="1" x14ac:dyDescent="0.25">
      <c r="B91" s="212"/>
      <c r="C91" s="212"/>
      <c r="D91" s="212"/>
      <c r="E91" s="212"/>
      <c r="F91" s="212"/>
      <c r="G91" s="212"/>
      <c r="H91" s="159"/>
      <c r="I91" s="146"/>
      <c r="J91" s="214"/>
      <c r="K91" s="159"/>
      <c r="P91" s="141"/>
      <c r="W91" s="215"/>
    </row>
    <row r="92" spans="2:25" ht="15.75" x14ac:dyDescent="0.25">
      <c r="B92" s="216"/>
      <c r="C92" s="216"/>
      <c r="D92" s="216"/>
      <c r="E92" s="216"/>
      <c r="F92" s="216"/>
      <c r="G92" s="159"/>
      <c r="H92" s="159"/>
      <c r="I92" s="146"/>
      <c r="J92" s="214"/>
      <c r="K92" s="159"/>
      <c r="P92" s="141"/>
      <c r="W92" s="215"/>
    </row>
    <row r="93" spans="2:25" x14ac:dyDescent="0.25">
      <c r="B93" s="139" t="s">
        <v>187</v>
      </c>
      <c r="C93" s="161"/>
      <c r="D93" s="145"/>
      <c r="E93" s="161"/>
      <c r="F93" s="161"/>
      <c r="G93" s="159"/>
      <c r="H93" s="159"/>
      <c r="I93" s="146"/>
      <c r="J93" s="217"/>
      <c r="K93" s="159"/>
      <c r="L93" s="179"/>
      <c r="M93" s="179"/>
      <c r="N93" s="179"/>
      <c r="O93" s="179"/>
      <c r="P93" s="218"/>
      <c r="Q93" s="179"/>
      <c r="R93" s="179"/>
      <c r="S93" s="179"/>
      <c r="T93" s="179"/>
      <c r="U93" s="179"/>
      <c r="V93" s="179"/>
      <c r="W93" s="218"/>
      <c r="X93" s="179"/>
      <c r="Y93" s="219"/>
    </row>
    <row r="94" spans="2:25" ht="15.75" x14ac:dyDescent="0.25">
      <c r="B94" s="161"/>
      <c r="C94" s="161"/>
      <c r="D94" s="161"/>
      <c r="E94" s="161"/>
      <c r="F94" s="161"/>
      <c r="G94" s="159"/>
      <c r="H94" s="159"/>
      <c r="I94" s="146"/>
      <c r="J94" s="214"/>
      <c r="K94" s="159"/>
    </row>
    <row r="95" spans="2:25" ht="25.5" x14ac:dyDescent="0.25">
      <c r="B95" s="220"/>
      <c r="C95" s="221" t="s">
        <v>188</v>
      </c>
      <c r="D95" s="222" t="s">
        <v>189</v>
      </c>
      <c r="E95" s="222" t="s">
        <v>190</v>
      </c>
      <c r="F95" s="222" t="s">
        <v>191</v>
      </c>
      <c r="G95" s="221" t="s">
        <v>184</v>
      </c>
      <c r="H95" s="221"/>
      <c r="I95" s="223"/>
      <c r="J95" s="214"/>
      <c r="K95" s="159"/>
    </row>
    <row r="96" spans="2:25" ht="15.75" x14ac:dyDescent="0.25">
      <c r="B96" s="224" t="s">
        <v>192</v>
      </c>
      <c r="C96" s="192">
        <v>296638328.07999998</v>
      </c>
      <c r="D96" s="192">
        <v>68953513.310000002</v>
      </c>
      <c r="E96" s="192">
        <v>21354445.449999999</v>
      </c>
      <c r="F96" s="192">
        <v>0</v>
      </c>
      <c r="G96" s="192">
        <f t="shared" ref="G96:G101" si="0">SUM(C96:F96)</f>
        <v>386946286.83999997</v>
      </c>
      <c r="H96" s="192"/>
      <c r="I96" s="146"/>
      <c r="J96" s="225"/>
      <c r="K96" s="159"/>
    </row>
    <row r="97" spans="2:14" ht="15.75" x14ac:dyDescent="0.25">
      <c r="B97" s="206" t="s">
        <v>193</v>
      </c>
      <c r="C97" s="192">
        <v>48887858.141679734</v>
      </c>
      <c r="D97" s="192">
        <v>11363971.739217015</v>
      </c>
      <c r="E97" s="192">
        <v>3519346.6286402829</v>
      </c>
      <c r="F97" s="192">
        <v>0</v>
      </c>
      <c r="G97" s="192">
        <v>63771176.509537026</v>
      </c>
      <c r="I97" s="146"/>
      <c r="J97" s="225"/>
      <c r="K97" s="159"/>
      <c r="M97" s="226"/>
      <c r="N97" s="227"/>
    </row>
    <row r="98" spans="2:14" ht="15.75" x14ac:dyDescent="0.25">
      <c r="B98" s="206" t="s">
        <v>194</v>
      </c>
      <c r="C98" s="192">
        <v>-17851295.600000001</v>
      </c>
      <c r="D98" s="192">
        <v>-15619708.43</v>
      </c>
      <c r="E98" s="192">
        <v>0</v>
      </c>
      <c r="F98" s="192">
        <v>0</v>
      </c>
      <c r="G98" s="192">
        <v>-33471004.030000001</v>
      </c>
      <c r="I98" s="146"/>
      <c r="J98" s="225"/>
      <c r="K98" s="159"/>
      <c r="M98" s="226"/>
      <c r="N98" s="147"/>
    </row>
    <row r="99" spans="2:14" ht="15.75" x14ac:dyDescent="0.25">
      <c r="B99" s="206" t="s">
        <v>195</v>
      </c>
      <c r="C99" s="192">
        <v>0</v>
      </c>
      <c r="D99" s="192">
        <v>0</v>
      </c>
      <c r="E99" s="192">
        <v>0</v>
      </c>
      <c r="F99" s="192">
        <v>0</v>
      </c>
      <c r="G99" s="192"/>
      <c r="I99" s="146"/>
      <c r="J99" s="228"/>
      <c r="K99" s="159"/>
      <c r="M99" s="226"/>
      <c r="N99" s="229"/>
    </row>
    <row r="100" spans="2:14" ht="15.75" x14ac:dyDescent="0.25">
      <c r="B100" s="206" t="s">
        <v>196</v>
      </c>
      <c r="C100" s="192">
        <v>0</v>
      </c>
      <c r="D100" s="192">
        <v>7550521.3200000003</v>
      </c>
      <c r="E100" s="192">
        <v>0</v>
      </c>
      <c r="F100" s="192">
        <v>0</v>
      </c>
      <c r="G100" s="192">
        <v>7550521.3200000003</v>
      </c>
      <c r="H100" s="192"/>
      <c r="I100" s="146"/>
      <c r="J100" s="228"/>
      <c r="K100" s="159"/>
      <c r="M100" s="226"/>
      <c r="N100" s="229"/>
    </row>
    <row r="101" spans="2:14" ht="15.75" x14ac:dyDescent="0.25">
      <c r="B101" s="206" t="s">
        <v>103</v>
      </c>
      <c r="C101" s="192">
        <v>0</v>
      </c>
      <c r="D101" s="192">
        <v>0</v>
      </c>
      <c r="E101" s="192">
        <v>0</v>
      </c>
      <c r="F101" s="192">
        <v>0</v>
      </c>
      <c r="G101" s="192">
        <f t="shared" si="0"/>
        <v>0</v>
      </c>
      <c r="H101" s="192"/>
      <c r="I101" s="146"/>
      <c r="J101" s="225"/>
      <c r="K101" s="159"/>
      <c r="M101" s="226"/>
      <c r="N101" s="229"/>
    </row>
    <row r="102" spans="2:14" ht="15.75" x14ac:dyDescent="0.25">
      <c r="B102" s="206" t="s">
        <v>197</v>
      </c>
      <c r="C102" s="230">
        <f>SUM(C96:C101)</f>
        <v>327674890.62167966</v>
      </c>
      <c r="D102" s="230">
        <f>SUM(D96:D101)</f>
        <v>72248297.939217016</v>
      </c>
      <c r="E102" s="230">
        <f>SUM(E96:E101)</f>
        <v>24873792.078640282</v>
      </c>
      <c r="F102" s="230">
        <v>0</v>
      </c>
      <c r="G102" s="230">
        <f>SUM(G96:G101)</f>
        <v>424796980.63953704</v>
      </c>
      <c r="H102" s="230"/>
      <c r="I102" s="146"/>
      <c r="J102" s="231"/>
      <c r="K102" s="159"/>
    </row>
    <row r="103" spans="2:14" ht="15.75" x14ac:dyDescent="0.25">
      <c r="B103" s="161"/>
      <c r="C103" s="159"/>
      <c r="D103" s="159"/>
      <c r="E103" s="159"/>
      <c r="F103" s="159"/>
      <c r="G103" s="159"/>
      <c r="H103" s="159"/>
      <c r="I103" s="146"/>
      <c r="J103" s="214"/>
      <c r="K103" s="159"/>
      <c r="M103" s="226"/>
      <c r="N103" s="229"/>
    </row>
    <row r="104" spans="2:14" x14ac:dyDescent="0.25">
      <c r="B104" s="232" t="s">
        <v>198</v>
      </c>
      <c r="C104" s="146">
        <v>224800715.16</v>
      </c>
      <c r="D104" s="146">
        <v>40837814.210000001</v>
      </c>
      <c r="E104" s="146">
        <v>20131566.82</v>
      </c>
      <c r="F104" s="146">
        <v>0</v>
      </c>
      <c r="G104" s="146">
        <v>285770096.19</v>
      </c>
      <c r="H104" s="146"/>
      <c r="I104" s="146"/>
      <c r="J104" s="146"/>
      <c r="K104" s="159"/>
    </row>
    <row r="105" spans="2:14" x14ac:dyDescent="0.25">
      <c r="B105" s="145" t="s">
        <v>199</v>
      </c>
      <c r="C105" s="146">
        <f>16019276.2324771-135396.67</f>
        <v>15883879.562477101</v>
      </c>
      <c r="D105" s="146">
        <v>3869150.1504000002</v>
      </c>
      <c r="E105" s="146">
        <v>610918.44479999994</v>
      </c>
      <c r="F105" s="146">
        <v>0</v>
      </c>
      <c r="G105" s="146">
        <f>SUM(C105:E105)</f>
        <v>20363948.157677103</v>
      </c>
      <c r="H105" s="146"/>
      <c r="I105" s="146"/>
      <c r="J105" s="146"/>
      <c r="K105" s="159"/>
      <c r="L105" s="146"/>
      <c r="M105" s="147"/>
    </row>
    <row r="106" spans="2:14" x14ac:dyDescent="0.25">
      <c r="B106" s="145" t="s">
        <v>195</v>
      </c>
      <c r="C106" s="146">
        <v>-22307778.208577968</v>
      </c>
      <c r="D106" s="146">
        <v>-5388017.6705999998</v>
      </c>
      <c r="E106" s="146">
        <v>-662191.85219999985</v>
      </c>
      <c r="F106" s="146">
        <v>0</v>
      </c>
      <c r="G106" s="146">
        <v>-28357987.73137797</v>
      </c>
      <c r="H106" s="146"/>
      <c r="J106" s="146"/>
      <c r="K106" s="159"/>
      <c r="L106" s="146"/>
      <c r="M106" s="147"/>
    </row>
    <row r="107" spans="2:14" x14ac:dyDescent="0.25">
      <c r="B107" s="145" t="s">
        <v>200</v>
      </c>
      <c r="C107" s="146">
        <f>-1646909.51+135396.67</f>
        <v>-1511512.84</v>
      </c>
      <c r="D107" s="146"/>
      <c r="E107" s="146"/>
      <c r="F107" s="146"/>
      <c r="G107" s="146"/>
      <c r="H107" s="146"/>
      <c r="J107" s="146"/>
      <c r="K107" s="159"/>
      <c r="L107" s="146"/>
      <c r="M107" s="147"/>
    </row>
    <row r="108" spans="2:14" x14ac:dyDescent="0.25">
      <c r="B108" s="145" t="s">
        <v>197</v>
      </c>
      <c r="C108" s="138">
        <f>SUM(C104:C107)</f>
        <v>216865303.67389914</v>
      </c>
      <c r="D108" s="138">
        <f t="shared" ref="D108:E108" si="1">SUM(D104:D107)</f>
        <v>39318946.689800002</v>
      </c>
      <c r="E108" s="138">
        <f t="shared" si="1"/>
        <v>20080293.412599999</v>
      </c>
      <c r="F108" s="138">
        <f>SUM(F104:F106)</f>
        <v>0</v>
      </c>
      <c r="G108" s="138">
        <f>SUM(C108:E108)</f>
        <v>276264543.77629912</v>
      </c>
      <c r="H108" s="138"/>
      <c r="J108" s="146"/>
      <c r="K108" s="159"/>
      <c r="L108" s="146"/>
      <c r="M108" s="147"/>
    </row>
    <row r="109" spans="2:14" ht="16.5" thickBot="1" x14ac:dyDescent="0.3">
      <c r="B109" s="233" t="s">
        <v>201</v>
      </c>
      <c r="C109" s="234">
        <f>+C102-C108</f>
        <v>110809586.94778052</v>
      </c>
      <c r="D109" s="234">
        <f>+D102-D108</f>
        <v>32929351.249417014</v>
      </c>
      <c r="E109" s="234">
        <f>+E102-E108</f>
        <v>4793498.6660402827</v>
      </c>
      <c r="F109" s="234">
        <v>0</v>
      </c>
      <c r="G109" s="234">
        <f>+G102-G108</f>
        <v>148532436.86323792</v>
      </c>
      <c r="H109" s="235"/>
      <c r="I109" s="146"/>
      <c r="J109" s="214"/>
      <c r="K109" s="159"/>
    </row>
    <row r="110" spans="2:14" ht="16.5" thickTop="1" x14ac:dyDescent="0.25">
      <c r="B110" s="167"/>
      <c r="C110" s="236"/>
      <c r="D110" s="236"/>
      <c r="E110" s="236"/>
      <c r="F110" s="146"/>
      <c r="G110" s="237"/>
      <c r="H110" s="237"/>
      <c r="J110" s="231"/>
      <c r="K110" s="159"/>
    </row>
    <row r="111" spans="2:14" ht="15.75" x14ac:dyDescent="0.25">
      <c r="B111" s="139"/>
      <c r="C111" s="146"/>
      <c r="D111" s="146"/>
      <c r="E111" s="146"/>
      <c r="F111" s="146"/>
      <c r="J111" s="231"/>
      <c r="K111" s="159"/>
    </row>
    <row r="112" spans="2:14" ht="15.75" x14ac:dyDescent="0.25">
      <c r="B112" s="139"/>
      <c r="C112" s="209"/>
      <c r="D112" s="238"/>
      <c r="E112" s="209"/>
      <c r="F112" s="145"/>
      <c r="G112" s="146"/>
      <c r="H112" s="146"/>
      <c r="J112" s="214"/>
      <c r="K112" s="159"/>
    </row>
    <row r="113" spans="2:19" s="141" customFormat="1" ht="15.75" x14ac:dyDescent="0.25">
      <c r="B113" s="139" t="s">
        <v>202</v>
      </c>
      <c r="C113" s="188"/>
      <c r="D113" s="188"/>
      <c r="E113" s="188"/>
      <c r="F113" s="139"/>
      <c r="G113" s="138"/>
      <c r="H113" s="146"/>
      <c r="I113" s="209"/>
      <c r="J113" s="214"/>
      <c r="K113" s="159"/>
      <c r="L113" s="147"/>
      <c r="M113" s="148"/>
      <c r="N113" s="148"/>
      <c r="O113" s="148"/>
      <c r="P113" s="148"/>
      <c r="Q113" s="148"/>
      <c r="R113" s="148"/>
      <c r="S113" s="148"/>
    </row>
    <row r="114" spans="2:19" ht="15" customHeight="1" x14ac:dyDescent="0.25">
      <c r="B114" s="212" t="s">
        <v>203</v>
      </c>
      <c r="C114" s="212"/>
      <c r="D114" s="212"/>
      <c r="E114" s="212"/>
      <c r="F114" s="212"/>
      <c r="G114" s="146"/>
      <c r="H114" s="146"/>
      <c r="I114" s="209"/>
      <c r="J114" s="145"/>
      <c r="K114" s="159"/>
    </row>
    <row r="115" spans="2:19" x14ac:dyDescent="0.25">
      <c r="B115" s="212"/>
      <c r="C115" s="212"/>
      <c r="D115" s="212"/>
      <c r="E115" s="212"/>
      <c r="F115" s="212"/>
      <c r="H115" s="146"/>
      <c r="I115" s="209"/>
      <c r="J115" s="145"/>
      <c r="K115" s="159"/>
    </row>
    <row r="116" spans="2:19" x14ac:dyDescent="0.25">
      <c r="B116" s="212"/>
      <c r="C116" s="212"/>
      <c r="D116" s="212"/>
      <c r="E116" s="212"/>
      <c r="F116" s="212"/>
      <c r="G116" s="146"/>
      <c r="H116" s="146"/>
      <c r="I116" s="146"/>
      <c r="J116" s="145"/>
      <c r="K116" s="159"/>
    </row>
    <row r="117" spans="2:19" x14ac:dyDescent="0.25">
      <c r="B117" s="203"/>
      <c r="C117" s="203"/>
      <c r="D117" s="239"/>
      <c r="E117" s="239"/>
      <c r="F117" s="203"/>
      <c r="G117" s="146"/>
      <c r="H117" s="146"/>
      <c r="I117" s="146"/>
      <c r="J117" s="145"/>
      <c r="K117" s="159"/>
    </row>
    <row r="118" spans="2:19" x14ac:dyDescent="0.25">
      <c r="B118" s="189"/>
      <c r="C118" s="189"/>
      <c r="D118" s="189"/>
      <c r="E118" s="240"/>
      <c r="F118" s="203"/>
      <c r="G118" s="146"/>
      <c r="H118" s="146"/>
      <c r="I118" s="146"/>
      <c r="J118" s="145"/>
      <c r="K118" s="159"/>
    </row>
    <row r="119" spans="2:19" x14ac:dyDescent="0.25">
      <c r="B119" s="141" t="s">
        <v>204</v>
      </c>
      <c r="C119" s="215">
        <v>2025</v>
      </c>
      <c r="D119" s="215">
        <v>2024</v>
      </c>
      <c r="E119" s="241"/>
      <c r="F119" s="203"/>
      <c r="G119" s="146"/>
      <c r="H119" s="146"/>
      <c r="I119" s="146"/>
      <c r="J119" s="186"/>
      <c r="K119" s="159"/>
    </row>
    <row r="120" spans="2:19" ht="15.75" thickBot="1" x14ac:dyDescent="0.3">
      <c r="B120" s="148" t="s">
        <v>205</v>
      </c>
      <c r="C120" s="242">
        <v>0</v>
      </c>
      <c r="D120" s="242">
        <v>0</v>
      </c>
      <c r="E120" s="241"/>
      <c r="F120" s="143"/>
      <c r="G120" s="146"/>
      <c r="H120" s="146"/>
      <c r="I120" s="146"/>
      <c r="J120" s="186"/>
      <c r="K120" s="159"/>
    </row>
    <row r="121" spans="2:19" ht="15.75" thickTop="1" x14ac:dyDescent="0.25">
      <c r="B121" s="161"/>
      <c r="C121" s="161"/>
      <c r="D121" s="161"/>
      <c r="E121" s="211"/>
      <c r="F121" s="143"/>
      <c r="G121" s="146"/>
      <c r="H121" s="146"/>
      <c r="I121" s="146"/>
      <c r="J121" s="186"/>
      <c r="K121" s="159"/>
    </row>
    <row r="122" spans="2:19" x14ac:dyDescent="0.25">
      <c r="B122" s="143"/>
      <c r="C122" s="143"/>
      <c r="D122" s="143"/>
      <c r="E122" s="143"/>
      <c r="F122" s="143"/>
      <c r="G122" s="146"/>
      <c r="H122" s="146"/>
      <c r="I122" s="146"/>
      <c r="J122" s="145"/>
      <c r="K122" s="159"/>
    </row>
    <row r="123" spans="2:19" x14ac:dyDescent="0.25">
      <c r="B123" s="243" t="s">
        <v>206</v>
      </c>
      <c r="C123" s="143"/>
      <c r="D123" s="143"/>
      <c r="E123" s="143"/>
      <c r="F123" s="143"/>
      <c r="G123" s="146"/>
      <c r="H123" s="146"/>
      <c r="I123" s="146"/>
      <c r="J123" s="145"/>
      <c r="K123" s="159"/>
    </row>
    <row r="124" spans="2:19" ht="15" customHeight="1" x14ac:dyDescent="0.25">
      <c r="B124" s="212" t="s">
        <v>207</v>
      </c>
      <c r="C124" s="212"/>
      <c r="D124" s="212"/>
      <c r="E124" s="212"/>
      <c r="F124" s="212"/>
      <c r="G124" s="146"/>
      <c r="H124" s="146"/>
      <c r="I124" s="146"/>
      <c r="J124" s="145"/>
      <c r="K124" s="159"/>
    </row>
    <row r="125" spans="2:19" x14ac:dyDescent="0.25">
      <c r="B125" s="212"/>
      <c r="C125" s="212"/>
      <c r="D125" s="212"/>
      <c r="E125" s="212"/>
      <c r="F125" s="212"/>
      <c r="G125" s="146"/>
      <c r="H125" s="146"/>
      <c r="I125" s="146"/>
      <c r="J125" s="145"/>
      <c r="K125" s="159"/>
    </row>
    <row r="126" spans="2:19" x14ac:dyDescent="0.25">
      <c r="B126" s="212"/>
      <c r="C126" s="212"/>
      <c r="D126" s="212"/>
      <c r="E126" s="212"/>
      <c r="F126" s="212"/>
      <c r="G126" s="146"/>
      <c r="H126" s="146"/>
      <c r="I126" s="146"/>
      <c r="J126" s="145"/>
      <c r="K126" s="159"/>
    </row>
    <row r="127" spans="2:19" x14ac:dyDescent="0.25">
      <c r="B127" s="244"/>
      <c r="C127" s="245"/>
      <c r="D127" s="245"/>
      <c r="E127" s="244"/>
      <c r="F127" s="244"/>
      <c r="G127" s="146"/>
      <c r="H127" s="146"/>
      <c r="I127" s="146"/>
      <c r="J127" s="145"/>
      <c r="K127" s="159"/>
    </row>
    <row r="128" spans="2:19" x14ac:dyDescent="0.25">
      <c r="B128" s="141" t="s">
        <v>204</v>
      </c>
      <c r="C128" s="215">
        <v>2025</v>
      </c>
      <c r="D128" s="215">
        <v>2023</v>
      </c>
      <c r="E128" s="203"/>
      <c r="F128" s="203" t="s">
        <v>208</v>
      </c>
      <c r="G128" s="146"/>
      <c r="H128" s="146"/>
      <c r="I128" s="146"/>
      <c r="J128" s="145"/>
      <c r="K128" s="159"/>
    </row>
    <row r="129" spans="2:11" ht="16.5" thickBot="1" x14ac:dyDescent="0.3">
      <c r="B129" s="148" t="s">
        <v>209</v>
      </c>
      <c r="C129" s="246">
        <v>25908775.68</v>
      </c>
      <c r="D129" s="246">
        <v>18246370.370000001</v>
      </c>
      <c r="E129" s="240"/>
      <c r="F129" s="203"/>
      <c r="G129" s="146"/>
      <c r="H129" s="146"/>
      <c r="I129" s="146"/>
      <c r="J129" s="145"/>
      <c r="K129" s="159"/>
    </row>
    <row r="130" spans="2:11" ht="15.75" thickTop="1" x14ac:dyDescent="0.25">
      <c r="B130" s="161"/>
      <c r="C130" s="247"/>
      <c r="D130" s="206"/>
      <c r="E130" s="248"/>
      <c r="F130" s="203"/>
      <c r="G130" s="209"/>
      <c r="H130" s="209"/>
      <c r="I130" s="146"/>
      <c r="J130" s="145"/>
      <c r="K130" s="159"/>
    </row>
    <row r="131" spans="2:11" x14ac:dyDescent="0.25">
      <c r="B131" s="161"/>
      <c r="C131" s="249"/>
      <c r="D131" s="206"/>
      <c r="E131" s="211"/>
      <c r="F131" s="203"/>
      <c r="G131" s="146"/>
      <c r="H131" s="146"/>
      <c r="I131" s="146"/>
      <c r="J131" s="145"/>
      <c r="K131" s="159"/>
    </row>
    <row r="132" spans="2:11" x14ac:dyDescent="0.25">
      <c r="B132" s="139" t="s">
        <v>210</v>
      </c>
      <c r="C132" s="201"/>
      <c r="D132" s="137"/>
      <c r="E132" s="250"/>
      <c r="F132" s="251"/>
      <c r="G132" s="146"/>
      <c r="H132" s="146"/>
      <c r="I132" s="146"/>
      <c r="J132" s="145"/>
      <c r="K132" s="159"/>
    </row>
    <row r="133" spans="2:11" x14ac:dyDescent="0.25">
      <c r="B133" s="139"/>
      <c r="C133" s="139"/>
      <c r="D133" s="139"/>
      <c r="E133" s="250"/>
      <c r="F133" s="251"/>
      <c r="G133" s="146"/>
      <c r="H133" s="146"/>
      <c r="I133" s="146"/>
      <c r="J133" s="145"/>
      <c r="K133" s="159"/>
    </row>
    <row r="134" spans="2:11" ht="15" customHeight="1" x14ac:dyDescent="0.25">
      <c r="B134" s="142" t="s">
        <v>211</v>
      </c>
      <c r="C134" s="142"/>
      <c r="D134" s="142"/>
      <c r="E134" s="142"/>
      <c r="F134" s="142"/>
      <c r="G134" s="146"/>
      <c r="H134" s="146"/>
      <c r="I134" s="146"/>
      <c r="J134" s="145"/>
      <c r="K134" s="159"/>
    </row>
    <row r="135" spans="2:11" x14ac:dyDescent="0.25">
      <c r="B135" s="142"/>
      <c r="C135" s="142"/>
      <c r="D135" s="142"/>
      <c r="E135" s="142"/>
      <c r="F135" s="142"/>
      <c r="G135" s="146"/>
      <c r="H135" s="146"/>
      <c r="I135" s="146"/>
      <c r="J135" s="145"/>
      <c r="K135" s="159"/>
    </row>
    <row r="136" spans="2:11" x14ac:dyDescent="0.25">
      <c r="B136" s="142"/>
      <c r="C136" s="142"/>
      <c r="D136" s="142"/>
      <c r="E136" s="142"/>
      <c r="F136" s="142"/>
      <c r="G136" s="146"/>
      <c r="H136" s="146"/>
      <c r="I136" s="146"/>
      <c r="J136" s="145"/>
      <c r="K136" s="159"/>
    </row>
    <row r="137" spans="2:11" x14ac:dyDescent="0.25">
      <c r="B137" s="245"/>
      <c r="C137" s="245"/>
      <c r="D137" s="245"/>
      <c r="E137" s="245"/>
      <c r="F137" s="245"/>
      <c r="G137" s="146"/>
      <c r="H137" s="146"/>
      <c r="I137" s="146"/>
      <c r="J137" s="145"/>
      <c r="K137" s="159"/>
    </row>
    <row r="138" spans="2:11" ht="15" customHeight="1" x14ac:dyDescent="0.25">
      <c r="B138" s="142" t="s">
        <v>212</v>
      </c>
      <c r="C138" s="142"/>
      <c r="D138" s="142"/>
      <c r="E138" s="142"/>
      <c r="F138" s="142"/>
      <c r="G138" s="146"/>
      <c r="H138" s="146"/>
      <c r="I138" s="146"/>
      <c r="J138" s="145"/>
      <c r="K138" s="159"/>
    </row>
    <row r="139" spans="2:11" x14ac:dyDescent="0.25">
      <c r="B139" s="142"/>
      <c r="C139" s="142"/>
      <c r="D139" s="142"/>
      <c r="E139" s="142"/>
      <c r="F139" s="142"/>
      <c r="G139" s="146"/>
      <c r="H139" s="146"/>
      <c r="I139" s="146"/>
      <c r="J139" s="145"/>
      <c r="K139" s="159"/>
    </row>
    <row r="140" spans="2:11" x14ac:dyDescent="0.25">
      <c r="B140" s="142"/>
      <c r="C140" s="142"/>
      <c r="D140" s="142"/>
      <c r="E140" s="142"/>
      <c r="F140" s="142"/>
      <c r="G140" s="146"/>
      <c r="H140" s="146"/>
      <c r="I140" s="146"/>
      <c r="J140" s="145"/>
      <c r="K140" s="159"/>
    </row>
    <row r="141" spans="2:11" x14ac:dyDescent="0.25">
      <c r="B141" s="252"/>
      <c r="C141" s="252"/>
      <c r="D141" s="252"/>
      <c r="E141" s="252"/>
      <c r="F141" s="252"/>
      <c r="G141" s="146"/>
      <c r="H141" s="146"/>
      <c r="I141" s="146"/>
      <c r="J141" s="145"/>
      <c r="K141" s="159"/>
    </row>
    <row r="142" spans="2:11" x14ac:dyDescent="0.25">
      <c r="B142" s="252"/>
      <c r="C142" s="252"/>
      <c r="D142" s="252"/>
      <c r="E142" s="252"/>
      <c r="F142" s="252"/>
      <c r="G142" s="146"/>
      <c r="H142" s="146"/>
      <c r="I142" s="146"/>
      <c r="J142" s="145"/>
      <c r="K142" s="159"/>
    </row>
    <row r="143" spans="2:11" x14ac:dyDescent="0.25">
      <c r="B143" s="252"/>
      <c r="C143" s="252"/>
      <c r="D143" s="252"/>
      <c r="E143" s="252"/>
      <c r="F143" s="252"/>
      <c r="G143" s="146"/>
      <c r="H143" s="146"/>
      <c r="I143" s="146"/>
      <c r="J143" s="145"/>
      <c r="K143" s="159"/>
    </row>
    <row r="144" spans="2:11" x14ac:dyDescent="0.25">
      <c r="B144" s="252"/>
      <c r="C144" s="252"/>
      <c r="D144" s="252"/>
      <c r="E144" s="252"/>
      <c r="F144" s="252"/>
      <c r="G144" s="146"/>
      <c r="H144" s="146"/>
      <c r="I144" s="146"/>
      <c r="J144" s="145"/>
      <c r="K144" s="159"/>
    </row>
    <row r="145" spans="2:11" x14ac:dyDescent="0.25">
      <c r="B145" s="252"/>
      <c r="C145" s="252"/>
      <c r="D145" s="252"/>
      <c r="E145" s="252"/>
      <c r="F145" s="252"/>
      <c r="G145" s="146"/>
      <c r="H145" s="146"/>
      <c r="I145" s="146"/>
      <c r="J145" s="145"/>
      <c r="K145" s="159"/>
    </row>
    <row r="146" spans="2:11" x14ac:dyDescent="0.25">
      <c r="B146" s="252"/>
      <c r="C146" s="252"/>
      <c r="D146" s="252"/>
      <c r="E146" s="252"/>
      <c r="F146" s="252"/>
      <c r="G146" s="146"/>
      <c r="H146" s="146"/>
      <c r="I146" s="146"/>
      <c r="J146" s="145"/>
      <c r="K146" s="159"/>
    </row>
    <row r="147" spans="2:11" x14ac:dyDescent="0.25">
      <c r="B147" s="252"/>
      <c r="C147" s="252"/>
      <c r="D147" s="252"/>
      <c r="E147" s="252"/>
      <c r="F147" s="252"/>
      <c r="G147" s="146"/>
      <c r="H147" s="146"/>
      <c r="I147" s="146"/>
      <c r="J147" s="145"/>
      <c r="K147" s="159"/>
    </row>
    <row r="148" spans="2:11" x14ac:dyDescent="0.25">
      <c r="B148" s="252"/>
      <c r="C148" s="252"/>
      <c r="D148" s="252"/>
      <c r="E148" s="252"/>
      <c r="F148" s="252"/>
      <c r="G148" s="146"/>
      <c r="H148" s="146"/>
      <c r="I148" s="146"/>
      <c r="J148" s="145"/>
      <c r="K148" s="159"/>
    </row>
    <row r="149" spans="2:11" x14ac:dyDescent="0.25">
      <c r="B149" s="252"/>
      <c r="C149" s="252"/>
      <c r="D149" s="252"/>
      <c r="E149" s="252"/>
      <c r="F149" s="252"/>
      <c r="G149" s="146"/>
      <c r="H149" s="146"/>
      <c r="I149" s="146"/>
      <c r="J149" s="145"/>
      <c r="K149" s="159"/>
    </row>
    <row r="150" spans="2:11" x14ac:dyDescent="0.25">
      <c r="B150" s="252"/>
      <c r="C150" s="252"/>
      <c r="D150" s="252"/>
      <c r="E150" s="252"/>
      <c r="F150" s="252"/>
      <c r="G150" s="146"/>
      <c r="H150" s="146"/>
      <c r="I150" s="146"/>
      <c r="J150" s="145"/>
      <c r="K150" s="159"/>
    </row>
    <row r="151" spans="2:11" x14ac:dyDescent="0.25">
      <c r="B151" s="252"/>
      <c r="C151" s="252"/>
      <c r="D151" s="252"/>
      <c r="E151" s="252"/>
      <c r="F151" s="252"/>
      <c r="G151" s="146"/>
      <c r="H151" s="146"/>
      <c r="I151" s="146"/>
      <c r="J151" s="145"/>
      <c r="K151" s="159"/>
    </row>
    <row r="152" spans="2:11" x14ac:dyDescent="0.25">
      <c r="B152" s="252"/>
      <c r="C152" s="252"/>
      <c r="D152" s="252"/>
      <c r="E152" s="252"/>
      <c r="F152" s="252"/>
      <c r="G152" s="146"/>
      <c r="H152" s="146"/>
      <c r="I152" s="146"/>
      <c r="J152" s="145"/>
      <c r="K152" s="159"/>
    </row>
    <row r="153" spans="2:11" x14ac:dyDescent="0.25">
      <c r="B153" s="252"/>
      <c r="C153" s="252"/>
      <c r="D153" s="252"/>
      <c r="E153" s="252"/>
      <c r="F153" s="252"/>
      <c r="G153" s="146"/>
      <c r="H153" s="146"/>
      <c r="I153" s="146"/>
      <c r="J153" s="145"/>
      <c r="K153" s="159"/>
    </row>
    <row r="154" spans="2:11" x14ac:dyDescent="0.25">
      <c r="B154" s="252"/>
      <c r="C154" s="252"/>
      <c r="D154" s="252"/>
      <c r="E154" s="252"/>
      <c r="F154" s="252"/>
      <c r="G154" s="146"/>
      <c r="H154" s="146"/>
      <c r="I154" s="146"/>
      <c r="J154" s="145"/>
      <c r="K154" s="159"/>
    </row>
    <row r="155" spans="2:11" x14ac:dyDescent="0.25">
      <c r="B155" s="252"/>
      <c r="C155" s="252"/>
      <c r="D155" s="252"/>
      <c r="E155" s="252"/>
      <c r="F155" s="252"/>
      <c r="G155" s="146"/>
      <c r="H155" s="146"/>
      <c r="I155" s="146"/>
      <c r="J155" s="145"/>
      <c r="K155" s="159"/>
    </row>
    <row r="156" spans="2:11" x14ac:dyDescent="0.25">
      <c r="B156" s="252"/>
      <c r="C156" s="252"/>
      <c r="D156" s="252"/>
      <c r="E156" s="252"/>
      <c r="F156" s="252"/>
      <c r="G156" s="146"/>
      <c r="H156" s="146"/>
      <c r="I156" s="146"/>
      <c r="J156" s="145"/>
      <c r="K156" s="159"/>
    </row>
    <row r="157" spans="2:11" x14ac:dyDescent="0.25">
      <c r="B157" s="252"/>
      <c r="C157" s="252"/>
      <c r="D157" s="252"/>
      <c r="E157" s="252"/>
      <c r="F157" s="252"/>
      <c r="G157" s="146"/>
      <c r="H157" s="146"/>
      <c r="I157" s="146"/>
      <c r="J157" s="145"/>
      <c r="K157" s="159"/>
    </row>
    <row r="158" spans="2:11" x14ac:dyDescent="0.25">
      <c r="B158" s="252"/>
      <c r="C158" s="252"/>
      <c r="D158" s="252"/>
      <c r="E158" s="252"/>
      <c r="F158" s="252"/>
      <c r="G158" s="146"/>
      <c r="H158" s="146"/>
      <c r="I158" s="146"/>
      <c r="J158" s="145"/>
      <c r="K158" s="159"/>
    </row>
    <row r="159" spans="2:11" x14ac:dyDescent="0.25">
      <c r="B159" s="252"/>
      <c r="C159" s="252"/>
      <c r="D159" s="252"/>
      <c r="E159" s="252"/>
      <c r="F159" s="252"/>
      <c r="G159" s="146"/>
      <c r="H159" s="146"/>
      <c r="I159" s="146"/>
      <c r="J159" s="145"/>
      <c r="K159" s="159"/>
    </row>
    <row r="160" spans="2:11" x14ac:dyDescent="0.25">
      <c r="B160" s="252"/>
      <c r="C160" s="252"/>
      <c r="D160" s="252"/>
      <c r="E160" s="252"/>
      <c r="F160" s="252"/>
      <c r="G160" s="146"/>
      <c r="H160" s="146"/>
      <c r="I160" s="146"/>
      <c r="J160" s="145"/>
      <c r="K160" s="159"/>
    </row>
    <row r="161" spans="2:13" x14ac:dyDescent="0.25">
      <c r="B161" s="252"/>
      <c r="C161" s="252"/>
      <c r="D161" s="252"/>
      <c r="E161" s="252"/>
      <c r="F161" s="252"/>
      <c r="G161" s="146"/>
      <c r="H161" s="146"/>
      <c r="I161" s="146"/>
      <c r="J161" s="145"/>
      <c r="K161" s="159"/>
    </row>
    <row r="162" spans="2:13" x14ac:dyDescent="0.25">
      <c r="B162" s="252"/>
      <c r="C162" s="252"/>
      <c r="D162" s="252"/>
      <c r="E162" s="252"/>
      <c r="F162" s="252"/>
      <c r="G162" s="146"/>
      <c r="H162" s="146"/>
      <c r="I162" s="146"/>
      <c r="J162" s="145"/>
      <c r="K162" s="159"/>
    </row>
    <row r="163" spans="2:13" x14ac:dyDescent="0.25">
      <c r="B163" s="244"/>
      <c r="C163" s="244"/>
      <c r="D163" s="244"/>
      <c r="E163" s="244"/>
      <c r="F163" s="244"/>
      <c r="G163" s="146"/>
      <c r="H163" s="146"/>
      <c r="I163" s="146"/>
      <c r="J163" s="145"/>
      <c r="K163" s="159"/>
    </row>
    <row r="164" spans="2:13" x14ac:dyDescent="0.25">
      <c r="B164" s="253" t="s">
        <v>204</v>
      </c>
      <c r="C164" s="254">
        <v>2025</v>
      </c>
      <c r="D164" s="254">
        <v>2024</v>
      </c>
      <c r="E164" s="203"/>
      <c r="F164" s="203"/>
      <c r="G164" s="146"/>
      <c r="H164" s="146"/>
      <c r="I164" s="146"/>
      <c r="J164" s="145"/>
      <c r="K164" s="159"/>
    </row>
    <row r="165" spans="2:13" ht="15.75" thickBot="1" x14ac:dyDescent="0.3">
      <c r="B165" s="226" t="s">
        <v>213</v>
      </c>
      <c r="C165" s="255">
        <v>5327210.5199999996</v>
      </c>
      <c r="D165" s="255">
        <f>+C165</f>
        <v>5327210.5199999996</v>
      </c>
      <c r="E165" s="203"/>
      <c r="F165" s="203"/>
      <c r="G165" s="146"/>
      <c r="H165" s="146"/>
      <c r="I165" s="146"/>
      <c r="J165" s="145"/>
      <c r="K165" s="159"/>
    </row>
    <row r="166" spans="2:13" ht="15.75" thickTop="1" x14ac:dyDescent="0.25">
      <c r="B166" s="244"/>
      <c r="C166" s="244"/>
      <c r="D166" s="244"/>
      <c r="E166" s="244"/>
      <c r="F166" s="244"/>
      <c r="G166" s="146"/>
      <c r="H166" s="146"/>
      <c r="I166" s="146"/>
      <c r="J166" s="145"/>
      <c r="K166" s="159"/>
    </row>
    <row r="167" spans="2:13" x14ac:dyDescent="0.25">
      <c r="C167" s="256"/>
      <c r="D167" s="145"/>
      <c r="E167" s="145"/>
      <c r="F167" s="145"/>
      <c r="G167" s="146"/>
      <c r="H167" s="146"/>
      <c r="I167" s="146"/>
      <c r="J167" s="145"/>
      <c r="K167" s="159"/>
    </row>
    <row r="168" spans="2:13" s="141" customFormat="1" x14ac:dyDescent="0.25">
      <c r="B168" s="139" t="s">
        <v>214</v>
      </c>
      <c r="C168" s="139"/>
      <c r="D168" s="139"/>
      <c r="E168" s="139"/>
      <c r="F168" s="139"/>
      <c r="G168" s="138"/>
      <c r="H168" s="138"/>
      <c r="I168" s="138"/>
      <c r="J168" s="139"/>
      <c r="K168" s="159"/>
      <c r="L168" s="147"/>
      <c r="M168" s="148"/>
    </row>
    <row r="169" spans="2:13" ht="15" customHeight="1" x14ac:dyDescent="0.25">
      <c r="B169" s="142" t="s">
        <v>215</v>
      </c>
      <c r="C169" s="142"/>
      <c r="D169" s="142"/>
      <c r="E169" s="142"/>
      <c r="F169" s="142"/>
      <c r="G169" s="146"/>
      <c r="H169" s="146"/>
      <c r="I169" s="146"/>
      <c r="J169" s="145"/>
      <c r="K169" s="159"/>
    </row>
    <row r="170" spans="2:13" x14ac:dyDescent="0.25">
      <c r="B170" s="142"/>
      <c r="C170" s="142"/>
      <c r="D170" s="142"/>
      <c r="E170" s="142"/>
      <c r="F170" s="142"/>
      <c r="G170" s="146"/>
      <c r="H170" s="146"/>
      <c r="I170" s="146"/>
      <c r="J170" s="145"/>
      <c r="K170" s="159"/>
    </row>
    <row r="171" spans="2:13" x14ac:dyDescent="0.25">
      <c r="B171" s="142"/>
      <c r="C171" s="142"/>
      <c r="D171" s="142"/>
      <c r="E171" s="142"/>
      <c r="F171" s="142"/>
      <c r="G171" s="146"/>
      <c r="H171" s="146"/>
      <c r="I171" s="145"/>
      <c r="J171" s="145"/>
      <c r="K171" s="159"/>
    </row>
    <row r="172" spans="2:13" x14ac:dyDescent="0.25">
      <c r="B172" s="252"/>
      <c r="C172" s="252"/>
      <c r="D172" s="252"/>
      <c r="E172" s="252"/>
      <c r="F172" s="252"/>
      <c r="G172" s="146"/>
      <c r="H172" s="146"/>
      <c r="I172" s="145"/>
      <c r="J172" s="145"/>
      <c r="K172" s="159"/>
    </row>
    <row r="173" spans="2:13" ht="15" customHeight="1" x14ac:dyDescent="0.25">
      <c r="B173" s="142" t="s">
        <v>216</v>
      </c>
      <c r="C173" s="142"/>
      <c r="D173" s="142"/>
      <c r="E173" s="142"/>
      <c r="F173" s="142"/>
      <c r="G173" s="146"/>
      <c r="H173" s="146"/>
      <c r="I173" s="145"/>
      <c r="J173" s="145"/>
      <c r="K173" s="159"/>
    </row>
    <row r="174" spans="2:13" x14ac:dyDescent="0.25">
      <c r="B174" s="142"/>
      <c r="C174" s="142"/>
      <c r="D174" s="142"/>
      <c r="E174" s="142"/>
      <c r="F174" s="142"/>
      <c r="G174" s="146"/>
      <c r="H174" s="146"/>
      <c r="I174" s="145"/>
      <c r="J174" s="145"/>
      <c r="K174" s="159"/>
    </row>
    <row r="175" spans="2:13" x14ac:dyDescent="0.25">
      <c r="B175" s="142"/>
      <c r="C175" s="142"/>
      <c r="D175" s="142"/>
      <c r="E175" s="142"/>
      <c r="F175" s="142"/>
      <c r="G175" s="146"/>
      <c r="H175" s="146"/>
      <c r="I175" s="145"/>
      <c r="J175" s="145"/>
      <c r="K175" s="159"/>
    </row>
    <row r="176" spans="2:13" x14ac:dyDescent="0.25">
      <c r="B176" s="245"/>
      <c r="C176" s="245"/>
      <c r="D176" s="245"/>
      <c r="E176" s="245"/>
      <c r="F176" s="245"/>
      <c r="G176" s="146"/>
      <c r="H176" s="146"/>
      <c r="I176" s="145"/>
      <c r="J176" s="145"/>
      <c r="K176" s="159"/>
    </row>
    <row r="177" spans="2:13" x14ac:dyDescent="0.25">
      <c r="B177" s="245"/>
      <c r="C177" s="173">
        <v>2025</v>
      </c>
      <c r="D177" s="173">
        <v>2024</v>
      </c>
      <c r="E177" s="245"/>
      <c r="F177" s="245"/>
      <c r="G177" s="146"/>
      <c r="H177" s="146"/>
      <c r="I177" s="145"/>
      <c r="J177" s="145"/>
      <c r="K177" s="159"/>
    </row>
    <row r="178" spans="2:13" s="260" customFormat="1" ht="15.75" x14ac:dyDescent="0.25">
      <c r="B178" s="257" t="s">
        <v>25</v>
      </c>
      <c r="C178" s="258">
        <v>412502736.45999998</v>
      </c>
      <c r="D178" s="258">
        <v>412502736.45999998</v>
      </c>
      <c r="E178" s="245"/>
      <c r="F178" s="259"/>
      <c r="I178" s="179"/>
      <c r="J178" s="186"/>
      <c r="K178" s="159"/>
      <c r="L178" s="147"/>
      <c r="M178" s="148"/>
    </row>
    <row r="179" spans="2:13" s="260" customFormat="1" ht="15.75" x14ac:dyDescent="0.25">
      <c r="B179" s="257" t="s">
        <v>26</v>
      </c>
      <c r="C179" s="261">
        <v>0</v>
      </c>
      <c r="D179" s="261">
        <v>0</v>
      </c>
      <c r="E179" s="245"/>
      <c r="F179" s="259"/>
      <c r="I179" s="179"/>
      <c r="J179" s="186"/>
      <c r="K179" s="159"/>
      <c r="L179" s="147"/>
      <c r="M179" s="148"/>
    </row>
    <row r="180" spans="2:13" s="260" customFormat="1" ht="31.5" x14ac:dyDescent="0.25">
      <c r="B180" s="257" t="s">
        <v>27</v>
      </c>
      <c r="C180" s="262">
        <f>+'[2]Estado de Situación'!B36</f>
        <v>341512669.27477932</v>
      </c>
      <c r="D180" s="262">
        <v>-260897728.75</v>
      </c>
      <c r="E180" s="245"/>
      <c r="I180" s="179"/>
      <c r="J180" s="186"/>
      <c r="K180" s="159"/>
      <c r="L180" s="147"/>
      <c r="M180" s="148"/>
    </row>
    <row r="181" spans="2:13" s="260" customFormat="1" ht="15.75" x14ac:dyDescent="0.25">
      <c r="B181" s="257" t="s">
        <v>28</v>
      </c>
      <c r="C181" s="258">
        <f>+'[2]Cambio del Patrimonio'!F16</f>
        <v>51765020.899999976</v>
      </c>
      <c r="D181" s="258">
        <v>274150236.03000003</v>
      </c>
      <c r="E181" s="245"/>
      <c r="I181" s="179"/>
      <c r="J181" s="186"/>
      <c r="K181" s="159"/>
      <c r="L181" s="147"/>
      <c r="M181" s="148"/>
    </row>
    <row r="182" spans="2:13" s="260" customFormat="1" ht="15.75" x14ac:dyDescent="0.25">
      <c r="B182" s="257" t="s">
        <v>217</v>
      </c>
      <c r="C182" s="263">
        <f>+'[2]Cambio del Patrimonio'!F20</f>
        <v>-57656693.82</v>
      </c>
      <c r="D182" s="258">
        <v>38512513.619999997</v>
      </c>
      <c r="E182" s="245"/>
      <c r="I182" s="179"/>
      <c r="J182" s="186"/>
      <c r="K182" s="159"/>
      <c r="L182" s="147"/>
      <c r="M182" s="148"/>
    </row>
    <row r="183" spans="2:13" s="260" customFormat="1" ht="15.75" x14ac:dyDescent="0.25">
      <c r="B183" s="257" t="s">
        <v>29</v>
      </c>
      <c r="C183" s="264">
        <v>0</v>
      </c>
      <c r="D183" s="264">
        <v>0</v>
      </c>
      <c r="E183" s="245"/>
      <c r="I183" s="179"/>
      <c r="J183" s="145"/>
      <c r="K183" s="159"/>
      <c r="L183" s="147"/>
      <c r="M183" s="148"/>
    </row>
    <row r="184" spans="2:13" s="260" customFormat="1" ht="16.5" thickBot="1" x14ac:dyDescent="0.3">
      <c r="B184" s="265" t="s">
        <v>218</v>
      </c>
      <c r="C184" s="266">
        <f>SUM(C178:C183)</f>
        <v>748123732.81477928</v>
      </c>
      <c r="D184" s="266">
        <f>+D178+D180+D181+D182</f>
        <v>464267757.36000001</v>
      </c>
      <c r="E184" s="245"/>
      <c r="F184" s="267"/>
      <c r="I184" s="179"/>
      <c r="J184" s="145"/>
      <c r="K184" s="159"/>
      <c r="L184" s="147"/>
      <c r="M184" s="148"/>
    </row>
    <row r="185" spans="2:13" ht="15.75" thickTop="1" x14ac:dyDescent="0.25">
      <c r="B185" s="145"/>
      <c r="C185" s="145"/>
      <c r="D185" s="145"/>
      <c r="E185" s="245"/>
      <c r="I185" s="145"/>
      <c r="J185" s="145"/>
      <c r="K185" s="159"/>
    </row>
    <row r="186" spans="2:13" x14ac:dyDescent="0.25">
      <c r="B186" s="268"/>
      <c r="C186" s="146"/>
      <c r="D186" s="145"/>
      <c r="E186" s="145"/>
      <c r="F186" s="219"/>
      <c r="I186" s="145"/>
      <c r="J186" s="145"/>
      <c r="K186" s="159"/>
    </row>
    <row r="187" spans="2:13" s="141" customFormat="1" x14ac:dyDescent="0.25">
      <c r="B187" s="139" t="s">
        <v>219</v>
      </c>
      <c r="C187" s="138"/>
      <c r="D187" s="166"/>
      <c r="E187" s="139"/>
      <c r="I187" s="145"/>
      <c r="J187" s="145"/>
      <c r="K187" s="159"/>
      <c r="L187" s="147"/>
      <c r="M187" s="148"/>
    </row>
    <row r="188" spans="2:13" ht="15" customHeight="1" x14ac:dyDescent="0.25">
      <c r="B188" s="269" t="s">
        <v>220</v>
      </c>
      <c r="C188" s="269"/>
      <c r="D188" s="269"/>
      <c r="E188" s="269"/>
      <c r="F188" s="269"/>
      <c r="I188" s="145"/>
      <c r="J188" s="145"/>
      <c r="K188" s="159"/>
    </row>
    <row r="189" spans="2:13" x14ac:dyDescent="0.25">
      <c r="B189" s="269"/>
      <c r="C189" s="269"/>
      <c r="D189" s="269"/>
      <c r="E189" s="269"/>
      <c r="F189" s="269"/>
      <c r="I189" s="145"/>
      <c r="J189" s="145"/>
      <c r="K189" s="159"/>
    </row>
    <row r="190" spans="2:13" x14ac:dyDescent="0.25">
      <c r="B190" s="269"/>
      <c r="C190" s="269"/>
      <c r="D190" s="269"/>
      <c r="E190" s="269"/>
      <c r="F190" s="269"/>
      <c r="G190" s="270"/>
      <c r="H190" s="270"/>
      <c r="I190" s="145"/>
      <c r="J190" s="145"/>
      <c r="K190" s="159"/>
    </row>
    <row r="191" spans="2:13" x14ac:dyDescent="0.25">
      <c r="B191" s="269"/>
      <c r="C191" s="269"/>
      <c r="D191" s="269"/>
      <c r="E191" s="269"/>
      <c r="F191" s="269"/>
      <c r="G191" s="270"/>
      <c r="H191" s="270"/>
      <c r="I191" s="145"/>
      <c r="J191" s="145"/>
      <c r="K191" s="159"/>
    </row>
    <row r="192" spans="2:13" x14ac:dyDescent="0.25">
      <c r="B192" s="195" t="s">
        <v>221</v>
      </c>
      <c r="C192" s="154" t="s">
        <v>164</v>
      </c>
      <c r="D192" s="154" t="s">
        <v>165</v>
      </c>
      <c r="E192" s="145"/>
      <c r="F192" s="145"/>
      <c r="G192" s="271"/>
      <c r="H192" s="271"/>
      <c r="I192" s="145"/>
      <c r="J192" s="145"/>
      <c r="K192" s="159"/>
    </row>
    <row r="193" spans="2:11" ht="25.5" x14ac:dyDescent="0.25">
      <c r="B193" s="191" t="s">
        <v>222</v>
      </c>
      <c r="C193" s="272">
        <v>630176166.75999987</v>
      </c>
      <c r="D193" s="273">
        <v>550695268.89999998</v>
      </c>
      <c r="E193" s="145"/>
      <c r="F193" s="145"/>
      <c r="G193" s="270"/>
      <c r="H193" s="270"/>
      <c r="I193" s="145"/>
      <c r="J193" s="145"/>
      <c r="K193" s="159"/>
    </row>
    <row r="194" spans="2:11" ht="25.5" x14ac:dyDescent="0.25">
      <c r="B194" s="155" t="s">
        <v>223</v>
      </c>
      <c r="C194" s="272">
        <v>717020146.32999992</v>
      </c>
      <c r="D194" s="273">
        <v>544550030.61000001</v>
      </c>
      <c r="E194" s="145"/>
      <c r="F194" s="145"/>
      <c r="G194" s="270"/>
      <c r="H194" s="270"/>
      <c r="I194" s="145"/>
      <c r="J194" s="145"/>
      <c r="K194" s="159"/>
    </row>
    <row r="195" spans="2:11" x14ac:dyDescent="0.25">
      <c r="B195" s="191" t="s">
        <v>224</v>
      </c>
      <c r="C195" s="272">
        <v>479505.22</v>
      </c>
      <c r="D195" s="273">
        <v>1100360.48</v>
      </c>
      <c r="E195" s="145"/>
      <c r="F195" s="145"/>
      <c r="G195" s="145"/>
      <c r="H195" s="145"/>
      <c r="I195" s="145"/>
      <c r="J195" s="145"/>
      <c r="K195" s="159"/>
    </row>
    <row r="196" spans="2:11" ht="15.75" thickBot="1" x14ac:dyDescent="0.3">
      <c r="B196" s="195" t="s">
        <v>225</v>
      </c>
      <c r="C196" s="162">
        <f>+C193+C194+C195</f>
        <v>1347675818.3099997</v>
      </c>
      <c r="D196" s="162">
        <f>SUM(D193:D195)</f>
        <v>1096345659.99</v>
      </c>
      <c r="E196" s="145"/>
      <c r="F196" s="145"/>
      <c r="G196" s="274"/>
      <c r="H196" s="274"/>
      <c r="I196" s="163"/>
      <c r="J196" s="145"/>
      <c r="K196" s="159"/>
    </row>
    <row r="197" spans="2:11" ht="15.75" thickTop="1" x14ac:dyDescent="0.25">
      <c r="B197" s="139"/>
      <c r="C197" s="163"/>
      <c r="D197" s="161"/>
      <c r="E197" s="145"/>
      <c r="F197" s="145"/>
      <c r="G197" s="270"/>
      <c r="H197" s="270"/>
      <c r="I197" s="145"/>
      <c r="J197" s="145"/>
      <c r="K197" s="159"/>
    </row>
    <row r="198" spans="2:11" x14ac:dyDescent="0.25">
      <c r="B198" s="145"/>
      <c r="C198" s="275"/>
      <c r="D198" s="145"/>
      <c r="E198" s="163"/>
      <c r="F198" s="145"/>
      <c r="G198" s="145"/>
      <c r="H198" s="145"/>
      <c r="I198" s="145"/>
      <c r="J198" s="145"/>
      <c r="K198" s="159"/>
    </row>
    <row r="199" spans="2:11" x14ac:dyDescent="0.25">
      <c r="B199" s="145"/>
      <c r="C199" s="179"/>
      <c r="D199" s="145"/>
      <c r="E199" s="209"/>
      <c r="F199" s="145"/>
      <c r="G199" s="146"/>
      <c r="H199" s="146"/>
      <c r="I199" s="146"/>
      <c r="J199" s="145"/>
      <c r="K199" s="159"/>
    </row>
    <row r="200" spans="2:11" x14ac:dyDescent="0.25">
      <c r="B200" s="139" t="s">
        <v>226</v>
      </c>
      <c r="C200" s="186"/>
      <c r="D200" s="145"/>
      <c r="E200" s="145"/>
      <c r="F200" s="145"/>
      <c r="G200" s="146"/>
      <c r="H200" s="146"/>
      <c r="I200" s="146"/>
      <c r="J200" s="145"/>
      <c r="K200" s="159"/>
    </row>
    <row r="201" spans="2:11" ht="15" customHeight="1" x14ac:dyDescent="0.25">
      <c r="B201" s="142" t="s">
        <v>227</v>
      </c>
      <c r="C201" s="142"/>
      <c r="D201" s="142"/>
      <c r="E201" s="142"/>
      <c r="F201" s="142"/>
      <c r="G201" s="146"/>
      <c r="H201" s="146"/>
      <c r="I201" s="146"/>
      <c r="J201" s="145"/>
      <c r="K201" s="159"/>
    </row>
    <row r="202" spans="2:11" x14ac:dyDescent="0.25">
      <c r="B202" s="142"/>
      <c r="C202" s="142"/>
      <c r="D202" s="142"/>
      <c r="E202" s="142"/>
      <c r="F202" s="142"/>
      <c r="G202" s="146"/>
      <c r="H202" s="146"/>
      <c r="I202" s="146"/>
      <c r="J202" s="145"/>
      <c r="K202" s="159"/>
    </row>
    <row r="203" spans="2:11" x14ac:dyDescent="0.25">
      <c r="B203" s="142"/>
      <c r="C203" s="142"/>
      <c r="D203" s="142"/>
      <c r="E203" s="142"/>
      <c r="F203" s="142"/>
      <c r="G203" s="146"/>
      <c r="H203" s="146"/>
      <c r="I203" s="146"/>
      <c r="J203" s="145"/>
      <c r="K203" s="159"/>
    </row>
    <row r="204" spans="2:11" ht="25.5" x14ac:dyDescent="0.25">
      <c r="B204" s="195" t="s">
        <v>228</v>
      </c>
      <c r="C204" s="154" t="s">
        <v>123</v>
      </c>
      <c r="D204" s="154" t="s">
        <v>124</v>
      </c>
      <c r="E204" s="245"/>
      <c r="F204" s="245"/>
      <c r="G204" s="146"/>
      <c r="H204" s="146"/>
      <c r="I204" s="146"/>
      <c r="J204" s="145"/>
      <c r="K204" s="159"/>
    </row>
    <row r="205" spans="2:11" x14ac:dyDescent="0.25">
      <c r="B205" s="191" t="s">
        <v>229</v>
      </c>
      <c r="C205" s="156">
        <v>538829765.30000007</v>
      </c>
      <c r="D205" s="156">
        <v>499247160.93000001</v>
      </c>
      <c r="E205" s="245"/>
      <c r="F205" s="276"/>
      <c r="G205" s="146"/>
      <c r="H205" s="146"/>
      <c r="I205" s="146"/>
      <c r="J205" s="145"/>
      <c r="K205" s="159"/>
    </row>
    <row r="206" spans="2:11" ht="25.5" x14ac:dyDescent="0.25">
      <c r="B206" s="150" t="s">
        <v>230</v>
      </c>
      <c r="C206" s="156"/>
      <c r="D206" s="156"/>
      <c r="E206" s="245"/>
      <c r="F206" s="276"/>
      <c r="G206" s="146"/>
      <c r="H206" s="146"/>
      <c r="I206" s="146"/>
      <c r="J206" s="145"/>
      <c r="K206" s="159"/>
    </row>
    <row r="207" spans="2:11" x14ac:dyDescent="0.25">
      <c r="B207" s="155" t="s">
        <v>231</v>
      </c>
      <c r="C207" s="156">
        <v>36555349.019999996</v>
      </c>
      <c r="D207" s="156">
        <v>33108958.98</v>
      </c>
      <c r="E207" s="245"/>
      <c r="F207" s="276"/>
      <c r="G207" s="146"/>
      <c r="H207" s="146"/>
      <c r="I207" s="146"/>
      <c r="J207" s="145"/>
      <c r="K207" s="159"/>
    </row>
    <row r="208" spans="2:11" x14ac:dyDescent="0.25">
      <c r="B208" s="155" t="s">
        <v>232</v>
      </c>
      <c r="C208" s="156">
        <v>36606888.579999998</v>
      </c>
      <c r="D208" s="156">
        <v>33155647.530000001</v>
      </c>
      <c r="E208" s="245"/>
      <c r="F208" s="276"/>
      <c r="G208" s="146"/>
      <c r="H208" s="146"/>
      <c r="I208" s="146"/>
      <c r="J208" s="145"/>
      <c r="K208" s="159"/>
    </row>
    <row r="209" spans="2:11" x14ac:dyDescent="0.25">
      <c r="B209" s="155" t="s">
        <v>233</v>
      </c>
      <c r="C209" s="156">
        <v>6139847.5199999996</v>
      </c>
      <c r="D209" s="156">
        <v>5575011.9299999997</v>
      </c>
      <c r="E209" s="245"/>
      <c r="F209" s="276"/>
      <c r="G209" s="146"/>
      <c r="H209" s="146"/>
      <c r="I209" s="146"/>
      <c r="J209" s="145"/>
      <c r="K209" s="159"/>
    </row>
    <row r="210" spans="2:11" x14ac:dyDescent="0.25">
      <c r="B210" s="191" t="s">
        <v>234</v>
      </c>
      <c r="C210" s="156">
        <v>61974752.159999996</v>
      </c>
      <c r="D210" s="156">
        <v>50963539.600000001</v>
      </c>
      <c r="E210" s="245"/>
      <c r="F210" s="276"/>
      <c r="G210" s="146"/>
      <c r="H210" s="146"/>
      <c r="I210" s="146"/>
      <c r="J210" s="145"/>
      <c r="K210" s="159"/>
    </row>
    <row r="211" spans="2:11" x14ac:dyDescent="0.25">
      <c r="B211" s="191" t="s">
        <v>235</v>
      </c>
      <c r="C211" s="156">
        <v>3428567.99</v>
      </c>
      <c r="D211" s="156">
        <v>1745554.53</v>
      </c>
      <c r="E211" s="245"/>
      <c r="F211" s="276"/>
      <c r="G211" s="146"/>
      <c r="H211" s="146"/>
      <c r="I211" s="146"/>
      <c r="J211" s="145"/>
      <c r="K211" s="159"/>
    </row>
    <row r="212" spans="2:11" x14ac:dyDescent="0.25">
      <c r="B212" s="191" t="s">
        <v>236</v>
      </c>
      <c r="C212" s="156">
        <v>43269122.920000002</v>
      </c>
      <c r="D212" s="156">
        <v>39063401.149999999</v>
      </c>
      <c r="E212" s="145"/>
      <c r="F212" s="146"/>
      <c r="G212" s="146"/>
      <c r="H212" s="146"/>
      <c r="I212" s="146"/>
      <c r="J212" s="145"/>
      <c r="K212" s="159"/>
    </row>
    <row r="213" spans="2:11" x14ac:dyDescent="0.25">
      <c r="B213" s="191" t="s">
        <v>237</v>
      </c>
      <c r="C213" s="156"/>
      <c r="D213" s="277">
        <v>0</v>
      </c>
      <c r="E213" s="145"/>
      <c r="F213" s="146"/>
      <c r="G213" s="146"/>
      <c r="H213" s="146"/>
      <c r="I213" s="146"/>
      <c r="J213" s="145"/>
      <c r="K213" s="159"/>
    </row>
    <row r="214" spans="2:11" x14ac:dyDescent="0.25">
      <c r="B214" s="191" t="s">
        <v>238</v>
      </c>
      <c r="C214" s="156"/>
      <c r="D214" s="273">
        <v>0</v>
      </c>
      <c r="E214" s="145"/>
      <c r="F214" s="145"/>
      <c r="G214" s="146"/>
      <c r="H214" s="146"/>
      <c r="I214" s="146"/>
      <c r="J214" s="145"/>
      <c r="K214" s="159"/>
    </row>
    <row r="215" spans="2:11" ht="26.25" thickBot="1" x14ac:dyDescent="0.3">
      <c r="B215" s="195" t="s">
        <v>239</v>
      </c>
      <c r="C215" s="278">
        <f>SUM(C205:C214)</f>
        <v>726804293.49000001</v>
      </c>
      <c r="D215" s="278">
        <f>SUM(D205:D214)</f>
        <v>662859274.64999998</v>
      </c>
      <c r="E215" s="145"/>
      <c r="F215" s="279"/>
      <c r="G215" s="146"/>
      <c r="H215" s="146"/>
      <c r="I215" s="146"/>
      <c r="J215" s="186"/>
      <c r="K215" s="159"/>
    </row>
    <row r="216" spans="2:11" ht="15.75" thickTop="1" x14ac:dyDescent="0.25">
      <c r="B216" s="145"/>
      <c r="C216" s="145"/>
      <c r="D216" s="146"/>
      <c r="E216" s="163"/>
      <c r="F216" s="163"/>
      <c r="G216" s="146"/>
      <c r="H216" s="146"/>
      <c r="I216" s="146"/>
      <c r="J216" s="145"/>
      <c r="K216" s="159"/>
    </row>
    <row r="217" spans="2:11" x14ac:dyDescent="0.25">
      <c r="B217" s="145"/>
      <c r="C217" s="179"/>
      <c r="D217" s="275"/>
      <c r="E217" s="209"/>
      <c r="F217" s="145"/>
      <c r="G217" s="146"/>
      <c r="H217" s="146"/>
      <c r="I217" s="146"/>
      <c r="J217" s="145"/>
      <c r="K217" s="159"/>
    </row>
    <row r="218" spans="2:11" x14ac:dyDescent="0.25">
      <c r="B218" s="145"/>
      <c r="C218" s="209"/>
      <c r="D218" s="145"/>
      <c r="E218" s="176"/>
      <c r="F218" s="176"/>
      <c r="G218" s="146"/>
      <c r="H218" s="146"/>
      <c r="I218" s="146"/>
      <c r="J218" s="145"/>
      <c r="K218" s="159"/>
    </row>
    <row r="219" spans="2:11" x14ac:dyDescent="0.25">
      <c r="B219" s="145"/>
      <c r="C219" s="209"/>
      <c r="D219" s="145"/>
      <c r="E219" s="176"/>
      <c r="F219" s="176"/>
      <c r="G219" s="146"/>
      <c r="H219" s="146"/>
      <c r="I219" s="146"/>
      <c r="J219" s="145"/>
      <c r="K219" s="159"/>
    </row>
    <row r="220" spans="2:11" x14ac:dyDescent="0.25">
      <c r="B220" s="139" t="s">
        <v>240</v>
      </c>
      <c r="C220" s="209"/>
      <c r="D220" s="145"/>
      <c r="E220" s="176"/>
      <c r="F220" s="176"/>
      <c r="G220" s="146"/>
      <c r="H220" s="146"/>
      <c r="I220" s="146"/>
      <c r="J220" s="145"/>
      <c r="K220" s="159"/>
    </row>
    <row r="221" spans="2:11" x14ac:dyDescent="0.25">
      <c r="B221" s="145"/>
      <c r="C221" s="209"/>
      <c r="D221" s="145"/>
      <c r="E221" s="176"/>
      <c r="F221" s="176"/>
      <c r="G221" s="146"/>
      <c r="H221" s="146"/>
      <c r="I221" s="146"/>
      <c r="J221" s="145"/>
      <c r="K221" s="159"/>
    </row>
    <row r="222" spans="2:11" ht="15" customHeight="1" x14ac:dyDescent="0.25">
      <c r="B222" s="142" t="s">
        <v>241</v>
      </c>
      <c r="C222" s="142"/>
      <c r="D222" s="142"/>
      <c r="E222" s="143"/>
      <c r="F222" s="143"/>
      <c r="G222" s="146"/>
      <c r="H222" s="146"/>
      <c r="I222" s="146"/>
      <c r="J222" s="145"/>
      <c r="K222" s="159"/>
    </row>
    <row r="223" spans="2:11" x14ac:dyDescent="0.25">
      <c r="B223" s="142"/>
      <c r="C223" s="142"/>
      <c r="D223" s="142"/>
      <c r="E223" s="143"/>
      <c r="F223" s="143"/>
      <c r="G223" s="146"/>
      <c r="H223" s="146"/>
      <c r="I223" s="146"/>
      <c r="J223" s="145"/>
      <c r="K223" s="159"/>
    </row>
    <row r="224" spans="2:11" x14ac:dyDescent="0.25">
      <c r="B224" s="142"/>
      <c r="C224" s="142"/>
      <c r="D224" s="142"/>
      <c r="E224" s="143"/>
      <c r="F224" s="143"/>
      <c r="G224" s="146"/>
      <c r="H224" s="146"/>
      <c r="I224" s="146"/>
      <c r="J224" s="145"/>
      <c r="K224" s="159"/>
    </row>
    <row r="225" spans="2:11" x14ac:dyDescent="0.25">
      <c r="B225" s="145"/>
      <c r="C225" s="209"/>
      <c r="D225" s="145"/>
      <c r="E225" s="176"/>
      <c r="F225" s="176"/>
      <c r="G225" s="146"/>
      <c r="H225" s="146"/>
      <c r="I225" s="146"/>
      <c r="J225" s="145"/>
      <c r="K225" s="159"/>
    </row>
    <row r="226" spans="2:11" x14ac:dyDescent="0.25">
      <c r="B226" s="145"/>
      <c r="C226" s="154" t="s">
        <v>123</v>
      </c>
      <c r="D226" s="154" t="s">
        <v>124</v>
      </c>
      <c r="E226" s="176"/>
      <c r="F226" s="176"/>
      <c r="G226" s="146"/>
      <c r="H226" s="146"/>
      <c r="I226" s="146"/>
      <c r="J226" s="145"/>
      <c r="K226" s="159"/>
    </row>
    <row r="227" spans="2:11" ht="15.75" thickBot="1" x14ac:dyDescent="0.3">
      <c r="B227" s="145"/>
      <c r="C227" s="280">
        <v>26304739.829999998</v>
      </c>
      <c r="D227" s="280">
        <v>319132250.05000001</v>
      </c>
      <c r="E227" s="176"/>
      <c r="F227" s="176"/>
      <c r="G227" s="146"/>
      <c r="H227" s="146"/>
      <c r="I227" s="146"/>
      <c r="J227" s="145"/>
      <c r="K227" s="159"/>
    </row>
    <row r="228" spans="2:11" ht="15.75" thickTop="1" x14ac:dyDescent="0.25">
      <c r="B228" s="145"/>
      <c r="C228" s="209"/>
      <c r="D228" s="145"/>
      <c r="E228" s="176"/>
      <c r="F228" s="176"/>
      <c r="G228" s="146"/>
      <c r="H228" s="146"/>
      <c r="I228" s="146"/>
      <c r="J228" s="145"/>
      <c r="K228" s="159"/>
    </row>
    <row r="229" spans="2:11" x14ac:dyDescent="0.25">
      <c r="B229" s="145"/>
      <c r="C229" s="209"/>
      <c r="D229" s="145"/>
      <c r="E229" s="176"/>
      <c r="F229" s="176"/>
      <c r="G229" s="146"/>
      <c r="H229" s="146"/>
      <c r="I229" s="146"/>
      <c r="J229" s="145"/>
      <c r="K229" s="159"/>
    </row>
    <row r="230" spans="2:11" x14ac:dyDescent="0.25">
      <c r="B230" s="139" t="s">
        <v>242</v>
      </c>
      <c r="C230" s="145"/>
      <c r="D230" s="145"/>
      <c r="E230" s="145"/>
      <c r="F230" s="145"/>
      <c r="G230" s="146"/>
      <c r="H230" s="146"/>
      <c r="I230" s="146"/>
      <c r="J230" s="145"/>
      <c r="K230" s="159"/>
    </row>
    <row r="231" spans="2:11" ht="15" customHeight="1" x14ac:dyDescent="0.25">
      <c r="B231" s="142" t="s">
        <v>243</v>
      </c>
      <c r="C231" s="142"/>
      <c r="D231" s="142"/>
      <c r="E231" s="281"/>
      <c r="F231" s="281"/>
      <c r="G231" s="144"/>
      <c r="H231" s="144"/>
      <c r="I231" s="144"/>
      <c r="J231" s="149"/>
      <c r="K231" s="159"/>
    </row>
    <row r="232" spans="2:11" x14ac:dyDescent="0.25">
      <c r="B232" s="142"/>
      <c r="C232" s="142"/>
      <c r="D232" s="142"/>
      <c r="E232" s="281"/>
      <c r="F232" s="282"/>
      <c r="G232" s="144"/>
      <c r="H232" s="144"/>
      <c r="I232" s="144"/>
      <c r="J232" s="149"/>
      <c r="K232" s="159"/>
    </row>
    <row r="233" spans="2:11" x14ac:dyDescent="0.25">
      <c r="B233" s="141" t="s">
        <v>204</v>
      </c>
      <c r="C233" s="254">
        <v>2025</v>
      </c>
      <c r="D233" s="254">
        <v>2024</v>
      </c>
      <c r="F233" s="219"/>
      <c r="G233" s="144"/>
      <c r="H233" s="144"/>
      <c r="I233" s="144"/>
      <c r="J233" s="149"/>
      <c r="K233" s="159"/>
    </row>
    <row r="234" spans="2:11" x14ac:dyDescent="0.25">
      <c r="B234" s="148" t="s">
        <v>244</v>
      </c>
      <c r="C234" s="229">
        <v>23255770.849690836</v>
      </c>
      <c r="D234" s="283">
        <v>18354831.66</v>
      </c>
      <c r="F234" s="284"/>
      <c r="G234" s="285"/>
      <c r="H234" s="285"/>
      <c r="I234" s="286"/>
      <c r="J234" s="149"/>
      <c r="K234" s="159"/>
    </row>
    <row r="235" spans="2:11" x14ac:dyDescent="0.25">
      <c r="B235" s="148" t="s">
        <v>245</v>
      </c>
      <c r="C235" s="229">
        <v>0</v>
      </c>
      <c r="D235" s="283"/>
      <c r="F235" s="284"/>
      <c r="G235" s="285"/>
      <c r="H235" s="285"/>
      <c r="J235" s="149"/>
      <c r="K235" s="159"/>
    </row>
    <row r="236" spans="2:11" x14ac:dyDescent="0.25">
      <c r="B236" s="148" t="s">
        <v>246</v>
      </c>
      <c r="C236" s="229">
        <v>104181.61072692367</v>
      </c>
      <c r="D236" s="283"/>
      <c r="F236" s="284"/>
      <c r="G236" s="285"/>
      <c r="H236" s="285"/>
      <c r="J236" s="149"/>
      <c r="K236" s="159"/>
    </row>
    <row r="237" spans="2:11" x14ac:dyDescent="0.25">
      <c r="B237" s="148" t="s">
        <v>247</v>
      </c>
      <c r="C237" s="229">
        <v>91790.944491134884</v>
      </c>
      <c r="D237" s="283">
        <v>59000</v>
      </c>
      <c r="F237" s="284"/>
      <c r="G237" s="285"/>
      <c r="H237" s="285"/>
      <c r="I237" s="286"/>
      <c r="J237" s="149"/>
    </row>
    <row r="238" spans="2:11" x14ac:dyDescent="0.25">
      <c r="B238" s="148" t="s">
        <v>248</v>
      </c>
      <c r="C238" s="229">
        <v>3275092.7038236489</v>
      </c>
      <c r="D238" s="283">
        <v>2205634.79</v>
      </c>
      <c r="F238" s="284"/>
      <c r="G238" s="285"/>
      <c r="H238" s="285"/>
      <c r="I238" s="286"/>
      <c r="J238" s="149"/>
    </row>
    <row r="239" spans="2:11" x14ac:dyDescent="0.25">
      <c r="B239" s="148" t="s">
        <v>249</v>
      </c>
      <c r="C239" s="229">
        <v>896436.92039645836</v>
      </c>
      <c r="D239" s="283">
        <v>1044197.8500000001</v>
      </c>
      <c r="F239" s="284"/>
      <c r="G239" s="285"/>
      <c r="H239" s="285"/>
      <c r="I239" s="286"/>
      <c r="J239" s="149"/>
    </row>
    <row r="240" spans="2:11" x14ac:dyDescent="0.25">
      <c r="B240" s="148" t="s">
        <v>250</v>
      </c>
      <c r="C240" s="229">
        <v>873653.09667455161</v>
      </c>
      <c r="D240" s="283">
        <v>455985.78</v>
      </c>
      <c r="F240" s="284"/>
      <c r="G240" s="285"/>
      <c r="H240" s="285"/>
      <c r="I240" s="286"/>
      <c r="J240" s="149"/>
    </row>
    <row r="241" spans="2:10" x14ac:dyDescent="0.25">
      <c r="B241" s="148" t="s">
        <v>251</v>
      </c>
      <c r="C241" s="229">
        <v>3739322.2523574787</v>
      </c>
      <c r="D241" s="283">
        <v>2398928.2000000002</v>
      </c>
      <c r="F241" s="284"/>
      <c r="G241" s="285"/>
      <c r="H241" s="285"/>
      <c r="I241" s="286"/>
      <c r="J241" s="149"/>
    </row>
    <row r="242" spans="2:10" x14ac:dyDescent="0.25">
      <c r="B242" s="148" t="s">
        <v>252</v>
      </c>
      <c r="C242" s="229">
        <v>4037357.3226676309</v>
      </c>
      <c r="D242" s="283">
        <v>3878387.72</v>
      </c>
      <c r="F242" s="284"/>
      <c r="G242" s="285"/>
      <c r="H242" s="285"/>
      <c r="I242" s="286"/>
      <c r="J242" s="149"/>
    </row>
    <row r="243" spans="2:10" x14ac:dyDescent="0.25">
      <c r="B243" s="148" t="s">
        <v>253</v>
      </c>
      <c r="C243" s="229">
        <v>941564.76864330855</v>
      </c>
      <c r="D243" s="283">
        <v>747600.8</v>
      </c>
      <c r="F243" s="284"/>
      <c r="G243" s="285"/>
      <c r="H243" s="285"/>
      <c r="I243" s="286"/>
      <c r="J243" s="149"/>
    </row>
    <row r="244" spans="2:10" x14ac:dyDescent="0.25">
      <c r="B244" s="148" t="s">
        <v>254</v>
      </c>
      <c r="C244" s="229">
        <v>676777.91198115505</v>
      </c>
      <c r="D244" s="283">
        <v>175820</v>
      </c>
      <c r="F244" s="284"/>
      <c r="G244" s="285"/>
      <c r="H244" s="285"/>
      <c r="I244" s="286"/>
      <c r="J244" s="149"/>
    </row>
    <row r="245" spans="2:10" x14ac:dyDescent="0.25">
      <c r="B245" s="148" t="s">
        <v>255</v>
      </c>
      <c r="C245" s="229">
        <v>137233960.19636148</v>
      </c>
      <c r="D245" s="283">
        <v>93236068.599999994</v>
      </c>
      <c r="F245" s="284"/>
      <c r="G245" s="285"/>
      <c r="H245" s="285"/>
      <c r="I245" s="286"/>
      <c r="J245" s="287"/>
    </row>
    <row r="246" spans="2:10" x14ac:dyDescent="0.25">
      <c r="B246" s="148" t="s">
        <v>256</v>
      </c>
      <c r="C246" s="229">
        <v>0</v>
      </c>
      <c r="D246" s="283">
        <v>74128.800000000003</v>
      </c>
      <c r="F246" s="284"/>
      <c r="G246" s="285"/>
      <c r="H246" s="285"/>
      <c r="I246" s="286"/>
      <c r="J246" s="149"/>
    </row>
    <row r="247" spans="2:10" x14ac:dyDescent="0.25">
      <c r="B247" s="148" t="s">
        <v>257</v>
      </c>
      <c r="C247" s="229">
        <v>0</v>
      </c>
      <c r="D247" s="283">
        <v>346332.07</v>
      </c>
      <c r="F247" s="284"/>
      <c r="G247" s="285"/>
      <c r="H247" s="285"/>
      <c r="I247" s="286"/>
      <c r="J247" s="149"/>
    </row>
    <row r="248" spans="2:10" x14ac:dyDescent="0.25">
      <c r="B248" s="148" t="s">
        <v>258</v>
      </c>
      <c r="C248" s="229">
        <v>325937.35045795422</v>
      </c>
      <c r="D248" s="283">
        <v>390904.70999999996</v>
      </c>
      <c r="F248" s="284"/>
      <c r="G248" s="285"/>
      <c r="H248" s="285"/>
      <c r="I248" s="286"/>
      <c r="J248" s="149"/>
    </row>
    <row r="249" spans="2:10" x14ac:dyDescent="0.25">
      <c r="B249" s="148" t="s">
        <v>259</v>
      </c>
      <c r="C249" s="229">
        <v>27356.97970637574</v>
      </c>
      <c r="D249" s="283">
        <v>10938</v>
      </c>
      <c r="F249" s="284"/>
      <c r="G249" s="285"/>
      <c r="H249" s="285"/>
      <c r="I249" s="286"/>
      <c r="J249" s="149"/>
    </row>
    <row r="250" spans="2:10" x14ac:dyDescent="0.25">
      <c r="B250" s="148" t="s">
        <v>260</v>
      </c>
      <c r="C250" s="229">
        <v>11473.86806139186</v>
      </c>
      <c r="D250" s="283"/>
      <c r="F250" s="284"/>
      <c r="G250" s="285"/>
      <c r="H250" s="285"/>
      <c r="I250" s="148"/>
      <c r="J250" s="149"/>
    </row>
    <row r="251" spans="2:10" x14ac:dyDescent="0.25">
      <c r="B251" s="148" t="s">
        <v>261</v>
      </c>
      <c r="C251" s="229">
        <v>386864.8261523922</v>
      </c>
      <c r="D251" s="283">
        <v>399797.76000000001</v>
      </c>
      <c r="F251" s="284"/>
      <c r="G251" s="285"/>
      <c r="H251" s="285"/>
      <c r="I251" s="286"/>
      <c r="J251" s="149"/>
    </row>
    <row r="252" spans="2:10" x14ac:dyDescent="0.25">
      <c r="B252" s="148" t="s">
        <v>262</v>
      </c>
      <c r="C252" s="229">
        <v>609144.65494890488</v>
      </c>
      <c r="D252" s="283">
        <v>950475.97</v>
      </c>
      <c r="F252" s="284"/>
      <c r="G252" s="285"/>
      <c r="H252" s="285"/>
      <c r="I252" s="286"/>
      <c r="J252" s="149"/>
    </row>
    <row r="253" spans="2:10" x14ac:dyDescent="0.25">
      <c r="B253" s="148" t="s">
        <v>263</v>
      </c>
      <c r="C253" s="229">
        <v>15266.078691851882</v>
      </c>
      <c r="D253" s="283">
        <v>70092</v>
      </c>
      <c r="F253" s="284"/>
      <c r="G253" s="285"/>
      <c r="H253" s="285"/>
      <c r="I253" s="286"/>
      <c r="J253" s="149"/>
    </row>
    <row r="254" spans="2:10" x14ac:dyDescent="0.25">
      <c r="B254" s="148" t="s">
        <v>264</v>
      </c>
      <c r="C254" s="229">
        <v>3394.9592033175468</v>
      </c>
      <c r="D254" s="283"/>
      <c r="F254" s="284"/>
      <c r="G254" s="285"/>
      <c r="H254" s="285"/>
      <c r="I254" s="286"/>
      <c r="J254" s="149"/>
    </row>
    <row r="255" spans="2:10" x14ac:dyDescent="0.25">
      <c r="B255" s="148" t="s">
        <v>265</v>
      </c>
      <c r="C255" s="229">
        <v>608868.6709166487</v>
      </c>
      <c r="D255" s="283">
        <v>73179.37</v>
      </c>
      <c r="F255" s="284"/>
      <c r="G255" s="285"/>
      <c r="H255" s="285"/>
      <c r="I255" s="286"/>
      <c r="J255" s="149"/>
    </row>
    <row r="256" spans="2:10" x14ac:dyDescent="0.25">
      <c r="B256" s="288" t="s">
        <v>266</v>
      </c>
      <c r="C256" s="229">
        <v>0</v>
      </c>
      <c r="D256" s="283">
        <v>600</v>
      </c>
      <c r="F256" s="284"/>
      <c r="G256" s="285"/>
      <c r="H256" s="285"/>
      <c r="I256" s="286"/>
      <c r="J256" s="149"/>
    </row>
    <row r="257" spans="2:12" x14ac:dyDescent="0.25">
      <c r="B257" s="148" t="s">
        <v>267</v>
      </c>
      <c r="C257" s="229">
        <v>4727585.2472842094</v>
      </c>
      <c r="D257" s="283">
        <v>2959905.76</v>
      </c>
      <c r="F257" s="284"/>
      <c r="G257" s="285"/>
      <c r="H257" s="285"/>
      <c r="I257" s="286"/>
      <c r="J257" s="149"/>
    </row>
    <row r="258" spans="2:12" s="289" customFormat="1" x14ac:dyDescent="0.25">
      <c r="B258" s="289" t="s">
        <v>268</v>
      </c>
      <c r="C258" s="229">
        <v>1720549.4803019734</v>
      </c>
      <c r="D258" s="290">
        <v>5287144.29</v>
      </c>
      <c r="F258" s="284"/>
      <c r="G258" s="285"/>
      <c r="H258" s="285"/>
      <c r="I258" s="286"/>
      <c r="J258" s="149"/>
      <c r="K258" s="146"/>
      <c r="L258" s="291"/>
    </row>
    <row r="259" spans="2:12" x14ac:dyDescent="0.25">
      <c r="B259" s="148" t="s">
        <v>269</v>
      </c>
      <c r="C259" s="229">
        <v>3004722.9907876239</v>
      </c>
      <c r="D259" s="283">
        <v>413570.12</v>
      </c>
      <c r="F259" s="284"/>
      <c r="G259" s="285"/>
      <c r="H259" s="285"/>
      <c r="I259" s="286"/>
      <c r="J259" s="149"/>
    </row>
    <row r="260" spans="2:12" x14ac:dyDescent="0.25">
      <c r="B260" s="148" t="s">
        <v>270</v>
      </c>
      <c r="C260" s="229">
        <v>29504.232157864782</v>
      </c>
      <c r="D260" s="283">
        <v>223174.36</v>
      </c>
      <c r="F260" s="284"/>
      <c r="G260" s="285"/>
      <c r="H260" s="285"/>
      <c r="I260" s="286"/>
      <c r="J260" s="149"/>
    </row>
    <row r="261" spans="2:12" x14ac:dyDescent="0.25">
      <c r="B261" s="148" t="s">
        <v>271</v>
      </c>
      <c r="C261" s="229">
        <v>271088.3716777006</v>
      </c>
      <c r="D261" s="283">
        <v>655928.96</v>
      </c>
      <c r="F261" s="284"/>
      <c r="G261" s="285"/>
      <c r="H261" s="285"/>
      <c r="I261" s="286"/>
      <c r="J261" s="149"/>
    </row>
    <row r="262" spans="2:12" x14ac:dyDescent="0.25">
      <c r="B262" s="148" t="s">
        <v>272</v>
      </c>
      <c r="C262" s="229">
        <v>69403425.546692088</v>
      </c>
      <c r="D262" s="283">
        <v>49766554.140000001</v>
      </c>
      <c r="F262" s="284"/>
      <c r="G262" s="285"/>
      <c r="H262" s="285"/>
      <c r="I262" s="286"/>
      <c r="J262" s="149"/>
    </row>
    <row r="263" spans="2:12" x14ac:dyDescent="0.25">
      <c r="B263" s="148" t="s">
        <v>273</v>
      </c>
      <c r="C263" s="229">
        <v>242524.78833764853</v>
      </c>
      <c r="D263" s="283">
        <v>79060</v>
      </c>
      <c r="F263" s="284"/>
      <c r="G263" s="285"/>
      <c r="H263" s="285"/>
      <c r="I263" s="286"/>
      <c r="J263" s="149"/>
    </row>
    <row r="264" spans="2:12" x14ac:dyDescent="0.25">
      <c r="B264" s="148" t="s">
        <v>274</v>
      </c>
      <c r="C264" s="229">
        <v>3811636.4725049776</v>
      </c>
      <c r="D264" s="283">
        <v>2336334.52</v>
      </c>
      <c r="F264" s="284"/>
      <c r="G264" s="285"/>
      <c r="H264" s="285"/>
      <c r="I264" s="286"/>
      <c r="J264" s="149"/>
    </row>
    <row r="265" spans="2:12" x14ac:dyDescent="0.25">
      <c r="B265" s="148" t="s">
        <v>275</v>
      </c>
      <c r="C265" s="229">
        <v>2921846.880617274</v>
      </c>
      <c r="D265" s="283">
        <v>466919.36</v>
      </c>
      <c r="F265" s="284"/>
      <c r="G265" s="285"/>
      <c r="H265" s="285"/>
      <c r="I265" s="286"/>
      <c r="J265" s="149"/>
    </row>
    <row r="266" spans="2:12" x14ac:dyDescent="0.25">
      <c r="B266" s="148" t="s">
        <v>276</v>
      </c>
      <c r="C266" s="229">
        <v>901545.40316948667</v>
      </c>
      <c r="D266" s="283">
        <v>550616.22</v>
      </c>
      <c r="F266" s="284"/>
      <c r="G266" s="285"/>
      <c r="H266" s="285"/>
      <c r="I266" s="286"/>
      <c r="J266" s="149"/>
    </row>
    <row r="267" spans="2:12" x14ac:dyDescent="0.25">
      <c r="B267" s="148" t="s">
        <v>277</v>
      </c>
      <c r="C267" s="229">
        <v>0</v>
      </c>
      <c r="D267" s="283">
        <v>8223172.5300000003</v>
      </c>
      <c r="F267" s="284"/>
      <c r="G267" s="285"/>
      <c r="H267" s="285"/>
      <c r="I267" s="286"/>
      <c r="J267" s="149"/>
    </row>
    <row r="268" spans="2:12" x14ac:dyDescent="0.25">
      <c r="B268" s="148" t="s">
        <v>278</v>
      </c>
      <c r="C268" s="229">
        <v>11946209.815226553</v>
      </c>
      <c r="D268" s="283">
        <v>106200</v>
      </c>
      <c r="F268" s="284"/>
      <c r="G268" s="285"/>
      <c r="H268" s="285"/>
      <c r="I268" s="286"/>
      <c r="J268" s="149"/>
    </row>
    <row r="269" spans="2:12" x14ac:dyDescent="0.25">
      <c r="B269" s="148" t="s">
        <v>279</v>
      </c>
      <c r="C269" s="229">
        <v>3183105.8423408214</v>
      </c>
      <c r="D269" s="283">
        <v>2851576.42</v>
      </c>
      <c r="F269" s="284"/>
      <c r="G269" s="285"/>
      <c r="H269" s="285"/>
      <c r="I269" s="286"/>
      <c r="J269" s="149"/>
    </row>
    <row r="270" spans="2:12" x14ac:dyDescent="0.25">
      <c r="B270" s="148" t="s">
        <v>280</v>
      </c>
      <c r="C270" s="229">
        <v>106157031.47490525</v>
      </c>
      <c r="D270" s="283">
        <v>75476414.379999995</v>
      </c>
      <c r="F270" s="284"/>
      <c r="G270" s="285"/>
      <c r="H270" s="285"/>
      <c r="I270" s="286"/>
      <c r="J270" s="149"/>
    </row>
    <row r="271" spans="2:12" x14ac:dyDescent="0.25">
      <c r="B271" s="148" t="s">
        <v>281</v>
      </c>
      <c r="C271" s="229">
        <v>0</v>
      </c>
      <c r="D271" s="283">
        <v>56526.76</v>
      </c>
      <c r="F271" s="284"/>
      <c r="G271" s="285"/>
      <c r="H271" s="285"/>
      <c r="I271" s="286"/>
      <c r="J271" s="149"/>
    </row>
    <row r="272" spans="2:12" x14ac:dyDescent="0.25">
      <c r="B272" s="148" t="s">
        <v>282</v>
      </c>
      <c r="C272" s="229">
        <v>1833545.8137672134</v>
      </c>
      <c r="D272" s="283">
        <v>3136530.19</v>
      </c>
      <c r="F272" s="284"/>
      <c r="G272" s="285"/>
      <c r="H272" s="285"/>
      <c r="I272" s="286"/>
      <c r="J272" s="149"/>
    </row>
    <row r="273" spans="2:14" x14ac:dyDescent="0.25">
      <c r="B273" s="148" t="s">
        <v>283</v>
      </c>
      <c r="C273" s="229">
        <v>5097831.7313283952</v>
      </c>
      <c r="D273" s="283">
        <v>3909210.58</v>
      </c>
      <c r="F273" s="284"/>
      <c r="G273" s="285"/>
      <c r="H273" s="285"/>
      <c r="I273" s="286"/>
      <c r="J273" s="149"/>
    </row>
    <row r="274" spans="2:14" x14ac:dyDescent="0.25">
      <c r="B274" s="148" t="s">
        <v>284</v>
      </c>
      <c r="C274" s="229">
        <v>2955231.9472291232</v>
      </c>
      <c r="D274" s="283">
        <v>1881094.83</v>
      </c>
      <c r="F274" s="284"/>
      <c r="G274" s="285"/>
      <c r="H274" s="285"/>
      <c r="I274" s="286"/>
      <c r="J274" s="149"/>
    </row>
    <row r="275" spans="2:14" x14ac:dyDescent="0.25">
      <c r="B275" s="148" t="s">
        <v>285</v>
      </c>
      <c r="C275" s="229">
        <v>0</v>
      </c>
      <c r="D275" s="283"/>
      <c r="F275" s="284"/>
      <c r="G275" s="285"/>
      <c r="H275" s="285"/>
      <c r="I275" s="148"/>
      <c r="J275" s="149"/>
    </row>
    <row r="276" spans="2:14" x14ac:dyDescent="0.25">
      <c r="B276" s="148" t="s">
        <v>286</v>
      </c>
      <c r="C276" s="229">
        <v>2656123.7785467203</v>
      </c>
      <c r="D276" s="283">
        <v>1866469.85</v>
      </c>
      <c r="F276" s="284"/>
      <c r="G276" s="285"/>
      <c r="H276" s="285"/>
      <c r="I276" s="286"/>
      <c r="J276" s="149"/>
    </row>
    <row r="277" spans="2:14" x14ac:dyDescent="0.25">
      <c r="B277" s="148" t="s">
        <v>287</v>
      </c>
      <c r="C277" s="229">
        <v>584474.03280232649</v>
      </c>
      <c r="D277" s="229">
        <v>424393.30000000005</v>
      </c>
      <c r="F277" s="284"/>
      <c r="G277" s="285"/>
      <c r="H277" s="285"/>
      <c r="I277" s="286"/>
      <c r="J277" s="149"/>
    </row>
    <row r="278" spans="2:14" x14ac:dyDescent="0.25">
      <c r="B278" s="189" t="s">
        <v>288</v>
      </c>
      <c r="C278" s="229">
        <v>730024.66093371715</v>
      </c>
      <c r="D278" s="292">
        <v>841656.14</v>
      </c>
      <c r="E278" s="293"/>
      <c r="F278" s="284"/>
      <c r="G278" s="285"/>
      <c r="H278" s="285"/>
      <c r="I278" s="286"/>
      <c r="J278" s="149"/>
    </row>
    <row r="279" spans="2:14" x14ac:dyDescent="0.25">
      <c r="B279" s="189" t="s">
        <v>289</v>
      </c>
      <c r="C279" s="229">
        <v>450080.71343541367</v>
      </c>
      <c r="D279" s="292">
        <v>635289.42000000004</v>
      </c>
      <c r="E279" s="293"/>
      <c r="F279" s="284"/>
      <c r="G279" s="285"/>
      <c r="H279" s="285"/>
      <c r="I279" s="286"/>
      <c r="J279" s="149"/>
    </row>
    <row r="280" spans="2:14" ht="15.75" thickBot="1" x14ac:dyDescent="0.3">
      <c r="B280" s="141" t="s">
        <v>184</v>
      </c>
      <c r="C280" s="294">
        <f>SUM(C234:C279)</f>
        <v>399742305.1899997</v>
      </c>
      <c r="D280" s="294">
        <f>SUM(D234:D279)</f>
        <v>287020646.20999998</v>
      </c>
      <c r="E280" s="293"/>
      <c r="G280" s="285"/>
      <c r="H280" s="285"/>
      <c r="I280" s="148"/>
      <c r="J280" s="149"/>
    </row>
    <row r="281" spans="2:14" ht="15.75" thickTop="1" x14ac:dyDescent="0.25">
      <c r="B281" s="189"/>
      <c r="C281" s="295"/>
      <c r="D281" s="189"/>
      <c r="E281" s="293"/>
      <c r="G281" s="285"/>
      <c r="H281" s="285"/>
      <c r="I281" s="144"/>
      <c r="J281" s="149"/>
    </row>
    <row r="282" spans="2:14" x14ac:dyDescent="0.25">
      <c r="B282" s="189"/>
      <c r="C282" s="296"/>
      <c r="D282" s="193"/>
      <c r="E282" s="293"/>
      <c r="G282" s="285"/>
      <c r="H282" s="285"/>
      <c r="I282" s="144"/>
      <c r="J282" s="149"/>
    </row>
    <row r="283" spans="2:14" x14ac:dyDescent="0.25">
      <c r="B283" s="189"/>
      <c r="C283" s="297"/>
      <c r="D283" s="193"/>
      <c r="E283" s="293"/>
      <c r="G283" s="285"/>
      <c r="H283" s="285"/>
      <c r="I283" s="144"/>
      <c r="J283" s="149"/>
    </row>
    <row r="284" spans="2:14" x14ac:dyDescent="0.25">
      <c r="B284" s="189"/>
      <c r="C284" s="295"/>
      <c r="D284" s="189"/>
      <c r="E284" s="293"/>
      <c r="G284" s="285"/>
      <c r="H284" s="285"/>
      <c r="I284" s="144"/>
      <c r="J284" s="149"/>
    </row>
    <row r="285" spans="2:14" x14ac:dyDescent="0.25">
      <c r="B285" s="189"/>
      <c r="C285" s="295"/>
      <c r="D285" s="189"/>
      <c r="E285" s="293"/>
      <c r="G285" s="285"/>
      <c r="H285" s="285"/>
      <c r="I285" s="144"/>
      <c r="J285" s="149"/>
    </row>
    <row r="286" spans="2:14" x14ac:dyDescent="0.25">
      <c r="C286" s="295"/>
      <c r="D286" s="189"/>
      <c r="E286" s="293"/>
      <c r="G286" s="285"/>
      <c r="H286" s="285"/>
      <c r="I286" s="144"/>
      <c r="J286" s="149"/>
    </row>
    <row r="287" spans="2:14" x14ac:dyDescent="0.25">
      <c r="B287" s="189"/>
      <c r="C287" s="298"/>
      <c r="D287" s="189"/>
      <c r="E287" s="293"/>
      <c r="G287" s="144"/>
      <c r="H287" s="144"/>
      <c r="I287" s="144"/>
      <c r="J287" s="149"/>
    </row>
    <row r="288" spans="2:14" x14ac:dyDescent="0.25">
      <c r="B288" s="137" t="s">
        <v>290</v>
      </c>
      <c r="C288" s="236"/>
      <c r="D288" s="161"/>
      <c r="E288" s="236"/>
      <c r="G288" s="144"/>
      <c r="H288" s="144"/>
      <c r="I288" s="144"/>
      <c r="J288" s="149"/>
      <c r="L288" s="299"/>
      <c r="M288" s="157"/>
      <c r="N288" s="157"/>
    </row>
    <row r="289" spans="2:22" x14ac:dyDescent="0.25">
      <c r="B289" s="206" t="s">
        <v>291</v>
      </c>
      <c r="C289" s="206"/>
      <c r="D289" s="206"/>
      <c r="E289" s="206"/>
      <c r="G289" s="144"/>
      <c r="H289" s="144"/>
      <c r="I289" s="144"/>
      <c r="J289" s="149"/>
      <c r="L289" s="299"/>
      <c r="M289" s="157"/>
      <c r="N289" s="157"/>
    </row>
    <row r="290" spans="2:22" x14ac:dyDescent="0.25">
      <c r="B290" s="161"/>
      <c r="C290" s="161"/>
      <c r="D290" s="161"/>
      <c r="E290" s="161"/>
      <c r="F290" s="145"/>
      <c r="G290" s="144"/>
      <c r="H290" s="144"/>
      <c r="I290" s="144"/>
      <c r="J290" s="149"/>
      <c r="L290" s="299"/>
      <c r="M290" s="157"/>
      <c r="N290" s="157"/>
    </row>
    <row r="291" spans="2:22" x14ac:dyDescent="0.25">
      <c r="B291" s="141" t="s">
        <v>204</v>
      </c>
      <c r="C291" s="254">
        <v>2025</v>
      </c>
      <c r="D291" s="254">
        <v>2024</v>
      </c>
      <c r="E291" s="157"/>
      <c r="F291" s="145"/>
      <c r="G291" s="300"/>
      <c r="H291" s="300"/>
      <c r="I291" s="300"/>
      <c r="J291" s="149"/>
      <c r="K291" s="301"/>
      <c r="L291" s="302"/>
      <c r="M291" s="157"/>
      <c r="N291" s="157"/>
    </row>
    <row r="292" spans="2:22" x14ac:dyDescent="0.25">
      <c r="B292" s="141"/>
      <c r="C292" s="254"/>
      <c r="D292" s="254"/>
      <c r="E292" s="157"/>
      <c r="F292" s="300"/>
      <c r="G292" s="303"/>
      <c r="H292" s="303"/>
      <c r="I292" s="303"/>
      <c r="J292" s="303"/>
      <c r="K292" s="303"/>
      <c r="L292" s="304"/>
      <c r="M292" s="303"/>
      <c r="N292" s="303"/>
      <c r="O292" s="303"/>
      <c r="P292" s="303"/>
      <c r="Q292" s="303"/>
      <c r="R292" s="303"/>
      <c r="S292" s="303"/>
      <c r="T292" s="303"/>
    </row>
    <row r="293" spans="2:22" x14ac:dyDescent="0.25">
      <c r="B293" s="305" t="s">
        <v>188</v>
      </c>
      <c r="C293" s="306">
        <v>16202557.112359988</v>
      </c>
      <c r="D293" s="306">
        <v>11903097.57</v>
      </c>
      <c r="E293" s="157"/>
      <c r="F293" s="307"/>
      <c r="G293" s="308"/>
      <c r="H293" s="308"/>
      <c r="I293" s="309"/>
      <c r="J293" s="157"/>
      <c r="K293" s="157"/>
      <c r="L293" s="310"/>
      <c r="M293" s="311"/>
      <c r="N293" s="274"/>
      <c r="O293" s="274"/>
      <c r="P293" s="311"/>
      <c r="Q293" s="311"/>
      <c r="R293" s="311"/>
      <c r="S293" s="311"/>
      <c r="T293" s="311"/>
      <c r="U293" s="311"/>
      <c r="V293" s="284"/>
    </row>
    <row r="294" spans="2:22" x14ac:dyDescent="0.25">
      <c r="B294" s="312" t="s">
        <v>189</v>
      </c>
      <c r="C294" s="229">
        <v>3559586.8196801171</v>
      </c>
      <c r="D294" s="229">
        <v>2995789.96</v>
      </c>
      <c r="E294" s="157"/>
      <c r="F294" s="313"/>
      <c r="G294" s="314"/>
      <c r="H294" s="161"/>
      <c r="I294" s="157"/>
      <c r="J294" s="157"/>
      <c r="K294" s="157"/>
      <c r="L294" s="310"/>
      <c r="M294" s="311"/>
      <c r="N294" s="274"/>
      <c r="O294" s="274"/>
      <c r="P294" s="311"/>
      <c r="Q294" s="311"/>
      <c r="R294" s="311"/>
      <c r="S294" s="311"/>
      <c r="T294" s="311"/>
      <c r="U294" s="311"/>
      <c r="V294" s="284"/>
    </row>
    <row r="295" spans="2:22" x14ac:dyDescent="0.25">
      <c r="B295" s="312" t="s">
        <v>190</v>
      </c>
      <c r="C295" s="229">
        <v>601804.22516165103</v>
      </c>
      <c r="D295" s="229">
        <v>61347.47</v>
      </c>
      <c r="E295" s="157"/>
      <c r="F295" s="313"/>
      <c r="G295" s="157"/>
      <c r="H295" s="157"/>
      <c r="I295" s="157"/>
      <c r="J295" s="157"/>
      <c r="K295" s="157"/>
      <c r="L295" s="310"/>
      <c r="M295" s="311"/>
      <c r="N295" s="311"/>
      <c r="O295" s="274"/>
      <c r="P295" s="311"/>
      <c r="Q295" s="311"/>
      <c r="R295" s="311"/>
      <c r="S295" s="311"/>
      <c r="T295" s="311"/>
      <c r="U295" s="311"/>
      <c r="V295" s="284"/>
    </row>
    <row r="296" spans="2:22" x14ac:dyDescent="0.25">
      <c r="B296" s="305" t="s">
        <v>191</v>
      </c>
      <c r="C296" s="315"/>
      <c r="D296" s="315">
        <v>0</v>
      </c>
      <c r="E296" s="157"/>
      <c r="F296" s="307"/>
      <c r="G296" s="161"/>
      <c r="H296" s="161"/>
      <c r="I296" s="157"/>
      <c r="J296" s="157"/>
      <c r="K296" s="157"/>
      <c r="L296" s="310"/>
      <c r="M296" s="219"/>
      <c r="N296" s="316"/>
      <c r="O296" s="308"/>
      <c r="P296" s="157"/>
      <c r="Q296" s="157"/>
      <c r="R296" s="157"/>
      <c r="T296" s="219"/>
    </row>
    <row r="297" spans="2:22" ht="15.75" thickBot="1" x14ac:dyDescent="0.3">
      <c r="C297" s="317">
        <f>SUM(C293:C296)</f>
        <v>20363948.157201752</v>
      </c>
      <c r="D297" s="317">
        <f>SUM(D293:D296)</f>
        <v>14960235.000000002</v>
      </c>
      <c r="E297" s="157"/>
      <c r="F297" s="301"/>
      <c r="G297" s="163"/>
      <c r="H297" s="163"/>
      <c r="I297" s="163"/>
      <c r="J297" s="163"/>
      <c r="K297" s="163"/>
      <c r="L297" s="163"/>
      <c r="M297" s="188"/>
      <c r="N297" s="163"/>
      <c r="O297" s="163"/>
      <c r="P297" s="163"/>
      <c r="Q297" s="163"/>
      <c r="R297" s="163"/>
      <c r="S297" s="163"/>
      <c r="T297" s="188"/>
      <c r="U297" s="318"/>
    </row>
    <row r="298" spans="2:22" ht="15.75" thickTop="1" x14ac:dyDescent="0.25">
      <c r="B298" s="157"/>
      <c r="C298" s="319"/>
      <c r="D298" s="319"/>
      <c r="E298" s="157"/>
      <c r="F298" s="145"/>
      <c r="G298" s="300"/>
      <c r="H298" s="300"/>
      <c r="I298" s="300"/>
      <c r="J298" s="149"/>
      <c r="K298" s="301"/>
      <c r="L298" s="302"/>
      <c r="M298" s="157"/>
      <c r="N298" s="157"/>
    </row>
    <row r="299" spans="2:22" x14ac:dyDescent="0.25">
      <c r="B299" s="226"/>
      <c r="C299" s="320"/>
      <c r="D299" s="321"/>
      <c r="E299" s="206"/>
      <c r="F299" s="301"/>
      <c r="G299" s="274"/>
      <c r="H299" s="274"/>
      <c r="I299" s="274"/>
      <c r="J299" s="274"/>
      <c r="K299" s="274"/>
      <c r="L299" s="310"/>
      <c r="M299" s="310"/>
      <c r="N299" s="310"/>
      <c r="O299" s="310"/>
      <c r="P299" s="310"/>
      <c r="Q299" s="310"/>
      <c r="R299" s="310"/>
      <c r="S299" s="310"/>
      <c r="T299" s="310"/>
    </row>
    <row r="300" spans="2:22" ht="17.25" customHeight="1" x14ac:dyDescent="0.25">
      <c r="B300" s="137" t="s">
        <v>292</v>
      </c>
      <c r="C300" s="319"/>
      <c r="D300" s="319"/>
      <c r="E300" s="161"/>
      <c r="F300" s="146"/>
      <c r="G300" s="146">
        <f t="shared" ref="G300:L300" si="2">+G297-G299</f>
        <v>0</v>
      </c>
      <c r="H300" s="146">
        <f t="shared" si="2"/>
        <v>0</v>
      </c>
      <c r="I300" s="146">
        <f t="shared" si="2"/>
        <v>0</v>
      </c>
      <c r="J300" s="146">
        <f t="shared" si="2"/>
        <v>0</v>
      </c>
      <c r="K300" s="146">
        <f t="shared" si="2"/>
        <v>0</v>
      </c>
      <c r="L300" s="146">
        <f t="shared" si="2"/>
        <v>0</v>
      </c>
      <c r="N300" s="219">
        <f t="shared" ref="N300:S300" si="3">+N297-N299</f>
        <v>0</v>
      </c>
      <c r="O300" s="219">
        <f t="shared" si="3"/>
        <v>0</v>
      </c>
      <c r="P300" s="219">
        <f t="shared" si="3"/>
        <v>0</v>
      </c>
      <c r="Q300" s="219">
        <f t="shared" si="3"/>
        <v>0</v>
      </c>
      <c r="R300" s="219">
        <f t="shared" si="3"/>
        <v>0</v>
      </c>
      <c r="S300" s="219">
        <f t="shared" si="3"/>
        <v>0</v>
      </c>
    </row>
    <row r="301" spans="2:22" ht="23.25" customHeight="1" x14ac:dyDescent="0.25">
      <c r="B301" s="204" t="s">
        <v>293</v>
      </c>
      <c r="C301" s="204"/>
      <c r="D301" s="204"/>
      <c r="E301" s="204"/>
      <c r="F301" s="146"/>
      <c r="G301" s="146"/>
      <c r="H301" s="146"/>
      <c r="I301" s="146"/>
      <c r="J301" s="145"/>
    </row>
    <row r="302" spans="2:22" x14ac:dyDescent="0.25">
      <c r="B302" s="204"/>
      <c r="C302" s="204"/>
      <c r="D302" s="204"/>
      <c r="E302" s="204"/>
      <c r="F302" s="146"/>
      <c r="G302" s="146"/>
      <c r="H302" s="146"/>
      <c r="I302" s="146"/>
      <c r="J302" s="145"/>
    </row>
    <row r="303" spans="2:22" x14ac:dyDescent="0.25">
      <c r="B303" s="157"/>
      <c r="C303" s="319"/>
      <c r="D303" s="319"/>
      <c r="E303" s="161"/>
      <c r="F303" s="301"/>
      <c r="G303" s="301"/>
      <c r="H303" s="301"/>
      <c r="I303" s="301"/>
      <c r="J303" s="145"/>
      <c r="K303" s="301"/>
      <c r="L303" s="310"/>
    </row>
    <row r="304" spans="2:22" ht="25.5" x14ac:dyDescent="0.25">
      <c r="B304" s="173" t="s">
        <v>294</v>
      </c>
      <c r="C304" s="154" t="s">
        <v>123</v>
      </c>
      <c r="D304" s="154" t="s">
        <v>124</v>
      </c>
      <c r="E304" s="161"/>
      <c r="F304" s="322"/>
      <c r="G304" s="303"/>
      <c r="H304" s="303"/>
      <c r="I304" s="303"/>
      <c r="J304" s="303"/>
      <c r="K304" s="303"/>
      <c r="L304" s="304"/>
      <c r="M304" s="303"/>
      <c r="N304" s="303"/>
      <c r="O304" s="303"/>
      <c r="P304" s="303"/>
      <c r="Q304" s="303"/>
      <c r="R304" s="303"/>
      <c r="S304" s="303"/>
      <c r="T304" s="303"/>
      <c r="U304" s="303"/>
    </row>
    <row r="305" spans="2:21" x14ac:dyDescent="0.25">
      <c r="B305" s="323" t="s">
        <v>177</v>
      </c>
      <c r="C305" s="156">
        <v>103735.69666666666</v>
      </c>
      <c r="D305" s="156">
        <v>111449.18</v>
      </c>
      <c r="E305" s="324"/>
      <c r="F305" s="325"/>
      <c r="G305" s="301"/>
      <c r="H305" s="301"/>
      <c r="I305" s="326"/>
      <c r="J305" s="326"/>
      <c r="K305" s="326"/>
      <c r="L305" s="327"/>
      <c r="M305" s="235"/>
      <c r="N305" s="326"/>
      <c r="O305" s="326"/>
      <c r="P305" s="326"/>
      <c r="Q305" s="326"/>
      <c r="R305" s="326"/>
      <c r="S305" s="326"/>
      <c r="T305" s="235"/>
      <c r="U305" s="219"/>
    </row>
    <row r="306" spans="2:21" x14ac:dyDescent="0.25">
      <c r="B306" s="323" t="s">
        <v>178</v>
      </c>
      <c r="C306" s="156">
        <v>893739.57333333336</v>
      </c>
      <c r="D306" s="156">
        <v>851975.82000000007</v>
      </c>
      <c r="E306" s="324"/>
      <c r="F306" s="325"/>
      <c r="G306" s="326"/>
      <c r="H306" s="326"/>
      <c r="I306" s="301"/>
      <c r="J306" s="301"/>
      <c r="K306" s="301"/>
      <c r="L306" s="301"/>
      <c r="M306" s="235"/>
      <c r="N306" s="326"/>
      <c r="O306" s="326"/>
      <c r="P306" s="326"/>
      <c r="Q306" s="326"/>
      <c r="R306" s="326"/>
      <c r="S306" s="326"/>
      <c r="T306" s="235"/>
      <c r="U306" s="219"/>
    </row>
    <row r="307" spans="2:21" x14ac:dyDescent="0.25">
      <c r="B307" s="323" t="s">
        <v>179</v>
      </c>
      <c r="C307" s="156">
        <v>361069.18416666664</v>
      </c>
      <c r="D307" s="156">
        <v>383464.06000000006</v>
      </c>
      <c r="E307" s="324"/>
      <c r="F307" s="325"/>
      <c r="G307" s="326"/>
      <c r="H307" s="326"/>
      <c r="I307" s="301"/>
      <c r="J307" s="301"/>
      <c r="K307" s="301"/>
      <c r="L307" s="301"/>
      <c r="M307" s="235"/>
      <c r="N307" s="326"/>
      <c r="O307" s="326"/>
      <c r="P307" s="326"/>
      <c r="Q307" s="326"/>
      <c r="R307" s="326"/>
      <c r="S307" s="326"/>
      <c r="T307" s="235"/>
      <c r="U307" s="219"/>
    </row>
    <row r="308" spans="2:21" x14ac:dyDescent="0.25">
      <c r="B308" s="323" t="s">
        <v>180</v>
      </c>
      <c r="C308" s="156">
        <v>7975</v>
      </c>
      <c r="D308" s="156">
        <v>8216.66</v>
      </c>
      <c r="E308" s="324"/>
      <c r="F308" s="325"/>
      <c r="G308" s="326"/>
      <c r="H308" s="326"/>
      <c r="I308" s="301"/>
      <c r="J308" s="301"/>
      <c r="K308" s="301"/>
      <c r="L308" s="301"/>
      <c r="M308" s="235"/>
      <c r="N308" s="326"/>
      <c r="O308" s="326"/>
      <c r="P308" s="326"/>
      <c r="Q308" s="326"/>
      <c r="R308" s="326"/>
      <c r="S308" s="326"/>
      <c r="T308" s="235"/>
      <c r="U308" s="219"/>
    </row>
    <row r="309" spans="2:21" x14ac:dyDescent="0.25">
      <c r="B309" s="323" t="s">
        <v>181</v>
      </c>
      <c r="C309" s="156">
        <v>124501.19</v>
      </c>
      <c r="D309" s="156">
        <v>135819.48000000001</v>
      </c>
      <c r="E309" s="328"/>
      <c r="F309" s="325"/>
      <c r="G309" s="326"/>
      <c r="H309" s="326"/>
      <c r="I309" s="301"/>
      <c r="J309" s="301"/>
      <c r="K309" s="301"/>
      <c r="L309" s="301"/>
      <c r="M309" s="235"/>
      <c r="N309" s="326"/>
      <c r="O309" s="326"/>
      <c r="P309" s="326"/>
      <c r="Q309" s="326"/>
      <c r="R309" s="326"/>
      <c r="S309" s="326"/>
      <c r="T309" s="235"/>
      <c r="U309" s="219"/>
    </row>
    <row r="310" spans="2:21" x14ac:dyDescent="0.25">
      <c r="B310" s="323" t="s">
        <v>182</v>
      </c>
      <c r="C310" s="156">
        <v>28710</v>
      </c>
      <c r="D310" s="156">
        <v>31320</v>
      </c>
      <c r="E310" s="248"/>
      <c r="F310" s="325"/>
      <c r="G310" s="326"/>
      <c r="H310" s="326"/>
      <c r="I310" s="301"/>
      <c r="J310" s="301"/>
      <c r="K310" s="301"/>
      <c r="L310" s="301"/>
      <c r="M310" s="235"/>
      <c r="N310" s="326"/>
      <c r="O310" s="326"/>
      <c r="P310" s="326"/>
      <c r="Q310" s="326"/>
      <c r="R310" s="326"/>
      <c r="S310" s="326"/>
      <c r="T310" s="235"/>
      <c r="U310" s="219"/>
    </row>
    <row r="311" spans="2:21" x14ac:dyDescent="0.25">
      <c r="B311" s="323" t="s">
        <v>295</v>
      </c>
      <c r="C311" s="156">
        <v>293093.58499999996</v>
      </c>
      <c r="D311" s="156">
        <v>302417.83999999997</v>
      </c>
      <c r="E311" s="248"/>
      <c r="F311" s="325"/>
      <c r="G311" s="326"/>
      <c r="H311" s="326"/>
      <c r="I311" s="301"/>
      <c r="J311" s="301"/>
      <c r="K311" s="301"/>
      <c r="L311" s="301"/>
      <c r="M311" s="235"/>
      <c r="N311" s="326"/>
      <c r="O311" s="326"/>
      <c r="P311" s="326"/>
      <c r="Q311" s="326"/>
      <c r="R311" s="326"/>
      <c r="S311" s="326"/>
      <c r="T311" s="235"/>
      <c r="U311" s="219"/>
    </row>
    <row r="312" spans="2:21" x14ac:dyDescent="0.25">
      <c r="B312" s="323" t="s">
        <v>296</v>
      </c>
      <c r="C312" s="156"/>
      <c r="D312" s="156">
        <v>652024.98</v>
      </c>
      <c r="E312" s="211"/>
      <c r="G312" s="270"/>
      <c r="H312" s="270"/>
      <c r="I312" s="270"/>
      <c r="K312" s="301"/>
      <c r="L312" s="310"/>
      <c r="T312" s="219"/>
      <c r="U312" s="219"/>
    </row>
    <row r="313" spans="2:21" ht="15.75" thickBot="1" x14ac:dyDescent="0.3">
      <c r="B313" s="329" t="s">
        <v>184</v>
      </c>
      <c r="C313" s="162">
        <f>SUM(C305:C312)</f>
        <v>1812824.2291666665</v>
      </c>
      <c r="D313" s="162">
        <f>SUM(D305:D312)</f>
        <v>2476688.02</v>
      </c>
      <c r="E313" s="211"/>
      <c r="G313" s="326"/>
      <c r="H313" s="326"/>
      <c r="I313" s="326"/>
      <c r="J313" s="326"/>
      <c r="K313" s="326"/>
      <c r="L313" s="327"/>
      <c r="M313" s="235"/>
      <c r="N313" s="326"/>
      <c r="O313" s="326"/>
      <c r="P313" s="326"/>
      <c r="Q313" s="326"/>
      <c r="R313" s="326"/>
      <c r="S313" s="326"/>
      <c r="T313" s="235"/>
      <c r="U313" s="219"/>
    </row>
    <row r="314" spans="2:21" ht="15.75" thickTop="1" x14ac:dyDescent="0.25">
      <c r="B314" s="145"/>
      <c r="C314" s="330"/>
      <c r="D314" s="247"/>
      <c r="E314" s="211"/>
      <c r="G314" s="188"/>
      <c r="H314" s="188"/>
      <c r="I314" s="188"/>
      <c r="J314" s="188"/>
      <c r="K314" s="188"/>
      <c r="L314" s="188"/>
      <c r="M314" s="188"/>
      <c r="N314" s="188"/>
      <c r="O314" s="235"/>
      <c r="P314" s="188"/>
      <c r="Q314" s="188"/>
      <c r="R314" s="188"/>
      <c r="S314" s="188"/>
      <c r="T314" s="188"/>
      <c r="U314" s="318"/>
    </row>
    <row r="315" spans="2:21" x14ac:dyDescent="0.25">
      <c r="C315" s="331"/>
      <c r="D315" s="332"/>
      <c r="E315" s="178"/>
      <c r="G315" s="188"/>
      <c r="H315" s="270"/>
      <c r="I315" s="270"/>
      <c r="K315" s="301"/>
      <c r="L315" s="310"/>
      <c r="O315" s="219"/>
      <c r="U315" s="318"/>
    </row>
    <row r="316" spans="2:21" x14ac:dyDescent="0.25">
      <c r="B316" s="141" t="s">
        <v>297</v>
      </c>
      <c r="C316" s="331"/>
      <c r="D316" s="332"/>
      <c r="E316" s="178"/>
      <c r="G316" s="188"/>
      <c r="H316" s="270"/>
      <c r="I316" s="270"/>
      <c r="K316" s="301"/>
      <c r="L316" s="310"/>
      <c r="O316" s="219"/>
      <c r="U316" s="318"/>
    </row>
    <row r="317" spans="2:21" x14ac:dyDescent="0.25">
      <c r="C317" s="331"/>
      <c r="D317" s="332"/>
      <c r="E317" s="178"/>
      <c r="G317" s="188"/>
      <c r="H317" s="270"/>
      <c r="I317" s="270"/>
      <c r="K317" s="301"/>
      <c r="L317" s="310"/>
      <c r="O317" s="219"/>
      <c r="U317" s="318"/>
    </row>
    <row r="318" spans="2:21" ht="15" customHeight="1" x14ac:dyDescent="0.25">
      <c r="B318" s="333" t="s">
        <v>298</v>
      </c>
      <c r="C318" s="333"/>
      <c r="D318" s="333"/>
      <c r="E318" s="333"/>
      <c r="G318" s="188"/>
      <c r="H318" s="270"/>
      <c r="I318" s="270"/>
      <c r="K318" s="301"/>
      <c r="L318" s="310"/>
      <c r="O318" s="219"/>
      <c r="U318" s="318"/>
    </row>
    <row r="319" spans="2:21" x14ac:dyDescent="0.25">
      <c r="B319" s="333"/>
      <c r="C319" s="333"/>
      <c r="D319" s="333"/>
      <c r="E319" s="333"/>
      <c r="G319" s="188"/>
      <c r="H319" s="270"/>
      <c r="I319" s="270"/>
      <c r="K319" s="301"/>
      <c r="L319" s="310"/>
      <c r="O319" s="219"/>
      <c r="U319" s="318"/>
    </row>
    <row r="320" spans="2:21" x14ac:dyDescent="0.25">
      <c r="B320" s="333"/>
      <c r="C320" s="333"/>
      <c r="D320" s="333"/>
      <c r="E320" s="333"/>
      <c r="G320" s="188"/>
      <c r="H320" s="270"/>
      <c r="I320" s="270"/>
      <c r="K320" s="301"/>
      <c r="L320" s="310"/>
      <c r="O320" s="219"/>
      <c r="U320" s="318"/>
    </row>
    <row r="321" spans="2:21" x14ac:dyDescent="0.25">
      <c r="B321" s="333"/>
      <c r="C321" s="333"/>
      <c r="D321" s="333"/>
      <c r="E321" s="333"/>
      <c r="G321" s="188"/>
      <c r="H321" s="270"/>
      <c r="I321" s="270"/>
      <c r="K321" s="301"/>
      <c r="L321" s="310"/>
      <c r="O321" s="219"/>
      <c r="U321" s="318"/>
    </row>
    <row r="322" spans="2:21" x14ac:dyDescent="0.25">
      <c r="C322" s="331"/>
      <c r="D322" s="332"/>
      <c r="E322" s="178"/>
      <c r="G322" s="188"/>
      <c r="H322" s="270"/>
      <c r="I322" s="270"/>
      <c r="K322" s="301"/>
      <c r="L322" s="310"/>
      <c r="O322" s="219"/>
      <c r="U322" s="318"/>
    </row>
    <row r="323" spans="2:21" x14ac:dyDescent="0.25">
      <c r="C323" s="331"/>
      <c r="D323" s="332"/>
      <c r="E323" s="178"/>
      <c r="G323" s="188"/>
      <c r="H323" s="270"/>
      <c r="I323" s="270"/>
      <c r="K323" s="301"/>
      <c r="L323" s="310"/>
      <c r="O323" s="219"/>
      <c r="U323" s="318"/>
    </row>
    <row r="324" spans="2:21" x14ac:dyDescent="0.25">
      <c r="B324" s="139" t="s">
        <v>299</v>
      </c>
      <c r="C324" s="209"/>
      <c r="D324" s="145"/>
      <c r="E324" s="163"/>
      <c r="G324" s="188"/>
      <c r="H324" s="188"/>
      <c r="I324" s="188"/>
      <c r="J324" s="188"/>
      <c r="K324" s="188"/>
      <c r="L324" s="188"/>
      <c r="M324" s="188"/>
      <c r="N324" s="188"/>
      <c r="O324" s="188"/>
      <c r="P324" s="188"/>
      <c r="Q324" s="188"/>
      <c r="R324" s="188"/>
      <c r="S324" s="188"/>
      <c r="T324" s="188"/>
      <c r="U324" s="318"/>
    </row>
    <row r="325" spans="2:21" x14ac:dyDescent="0.25">
      <c r="E325" s="209"/>
      <c r="G325" s="334"/>
      <c r="H325" s="147"/>
      <c r="I325" s="147"/>
      <c r="J325" s="147"/>
      <c r="K325" s="179"/>
      <c r="L325" s="179"/>
      <c r="M325" s="147"/>
      <c r="N325" s="147"/>
      <c r="O325" s="147"/>
      <c r="P325" s="147"/>
      <c r="Q325" s="147"/>
      <c r="R325" s="147"/>
      <c r="S325" s="147"/>
    </row>
    <row r="326" spans="2:21" x14ac:dyDescent="0.25">
      <c r="B326" s="139"/>
      <c r="C326" s="145"/>
      <c r="D326" s="145"/>
      <c r="E326" s="145"/>
      <c r="G326" s="146"/>
      <c r="H326" s="146"/>
      <c r="I326" s="146"/>
      <c r="J326" s="146"/>
      <c r="L326" s="146"/>
      <c r="M326" s="147"/>
      <c r="N326" s="147"/>
      <c r="O326" s="147"/>
      <c r="P326" s="147"/>
      <c r="Q326" s="147"/>
      <c r="R326" s="147"/>
      <c r="S326" s="147"/>
      <c r="U326" s="219"/>
    </row>
    <row r="327" spans="2:21" ht="15" customHeight="1" x14ac:dyDescent="0.25">
      <c r="B327" s="142" t="s">
        <v>300</v>
      </c>
      <c r="C327" s="142"/>
      <c r="D327" s="142"/>
      <c r="E327" s="143"/>
      <c r="F327" s="143"/>
      <c r="G327" s="146"/>
      <c r="H327" s="146"/>
      <c r="I327" s="146"/>
      <c r="J327" s="145"/>
      <c r="T327" s="219"/>
      <c r="U327" s="219"/>
    </row>
    <row r="328" spans="2:21" x14ac:dyDescent="0.25">
      <c r="B328" s="142"/>
      <c r="C328" s="142"/>
      <c r="D328" s="142"/>
      <c r="E328" s="143"/>
      <c r="F328" s="143"/>
      <c r="G328" s="146"/>
      <c r="H328" s="146"/>
      <c r="I328" s="146"/>
      <c r="J328" s="145"/>
      <c r="U328" s="219"/>
    </row>
    <row r="329" spans="2:21" x14ac:dyDescent="0.25">
      <c r="B329" s="142"/>
      <c r="C329" s="142"/>
      <c r="D329" s="142"/>
      <c r="E329" s="143"/>
      <c r="F329" s="143"/>
      <c r="G329" s="146"/>
      <c r="H329" s="146"/>
      <c r="I329" s="146"/>
      <c r="J329" s="145"/>
    </row>
    <row r="330" spans="2:21" x14ac:dyDescent="0.25">
      <c r="B330" s="139"/>
      <c r="C330" s="145"/>
      <c r="D330" s="145"/>
      <c r="E330" s="145"/>
      <c r="F330" s="145"/>
      <c r="G330" s="146"/>
      <c r="H330" s="146"/>
      <c r="I330" s="146"/>
      <c r="J330" s="145"/>
    </row>
    <row r="331" spans="2:21" x14ac:dyDescent="0.25">
      <c r="B331" s="141" t="s">
        <v>204</v>
      </c>
      <c r="C331" s="254">
        <v>2025</v>
      </c>
      <c r="D331" s="254">
        <v>2024</v>
      </c>
      <c r="G331" s="141"/>
      <c r="H331" s="141"/>
      <c r="I331" s="146"/>
      <c r="J331" s="145"/>
    </row>
    <row r="332" spans="2:21" x14ac:dyDescent="0.25">
      <c r="B332" s="148" t="s">
        <v>301</v>
      </c>
      <c r="C332" s="335">
        <v>5010586.42</v>
      </c>
      <c r="D332" s="336">
        <v>4730607.47</v>
      </c>
      <c r="E332" s="147"/>
      <c r="F332" s="219"/>
      <c r="G332" s="310"/>
      <c r="H332" s="148"/>
      <c r="I332" s="146"/>
      <c r="J332" s="145"/>
    </row>
    <row r="333" spans="2:21" x14ac:dyDescent="0.25">
      <c r="B333" s="148" t="s">
        <v>302</v>
      </c>
      <c r="C333" s="335">
        <v>102895.9</v>
      </c>
      <c r="D333" s="336">
        <v>533326.63</v>
      </c>
      <c r="E333" s="147"/>
      <c r="F333" s="219"/>
      <c r="G333" s="310"/>
      <c r="H333" s="148"/>
      <c r="I333" s="146"/>
      <c r="J333" s="145"/>
    </row>
    <row r="334" spans="2:21" x14ac:dyDescent="0.25">
      <c r="B334" s="148" t="s">
        <v>303</v>
      </c>
      <c r="C334" s="335">
        <v>181440</v>
      </c>
      <c r="D334" s="336">
        <v>108800</v>
      </c>
      <c r="E334" s="147"/>
      <c r="F334" s="219"/>
      <c r="G334" s="310"/>
      <c r="H334" s="148"/>
      <c r="I334" s="146"/>
      <c r="J334" s="145"/>
    </row>
    <row r="335" spans="2:21" x14ac:dyDescent="0.25">
      <c r="B335" s="148" t="s">
        <v>304</v>
      </c>
      <c r="C335" s="335">
        <v>2375000</v>
      </c>
      <c r="D335" s="336">
        <v>2750000</v>
      </c>
      <c r="E335" s="147"/>
      <c r="F335" s="219"/>
      <c r="G335" s="310"/>
      <c r="H335" s="148"/>
      <c r="I335" s="146"/>
      <c r="J335" s="145"/>
    </row>
    <row r="336" spans="2:21" x14ac:dyDescent="0.25">
      <c r="B336" s="148" t="s">
        <v>305</v>
      </c>
      <c r="C336" s="335">
        <v>1032500</v>
      </c>
      <c r="D336" s="336">
        <v>588330</v>
      </c>
      <c r="E336" s="147"/>
      <c r="F336" s="219"/>
      <c r="G336" s="310"/>
      <c r="H336" s="148"/>
      <c r="I336" s="146"/>
      <c r="J336" s="145"/>
    </row>
    <row r="337" spans="2:10" x14ac:dyDescent="0.25">
      <c r="B337" s="148" t="s">
        <v>306</v>
      </c>
      <c r="C337" s="335">
        <v>1139514.2</v>
      </c>
      <c r="D337" s="336">
        <v>1112280.3799999999</v>
      </c>
      <c r="E337" s="147"/>
      <c r="F337" s="219"/>
      <c r="G337" s="310"/>
      <c r="H337" s="148"/>
      <c r="I337" s="146"/>
      <c r="J337" s="145"/>
    </row>
    <row r="338" spans="2:10" x14ac:dyDescent="0.25">
      <c r="B338" s="148" t="s">
        <v>307</v>
      </c>
      <c r="C338" s="335">
        <v>0</v>
      </c>
      <c r="D338" s="336"/>
      <c r="E338" s="147"/>
      <c r="H338" s="148"/>
      <c r="I338" s="146"/>
    </row>
    <row r="339" spans="2:10" x14ac:dyDescent="0.25">
      <c r="B339" s="148" t="s">
        <v>308</v>
      </c>
      <c r="C339" s="335">
        <v>1217942.69</v>
      </c>
      <c r="D339" s="226">
        <v>1282821.6299999999</v>
      </c>
      <c r="E339" s="147"/>
      <c r="F339" s="219"/>
      <c r="G339" s="310"/>
      <c r="H339" s="148"/>
      <c r="I339" s="146"/>
      <c r="J339" s="145"/>
    </row>
    <row r="340" spans="2:10" x14ac:dyDescent="0.25">
      <c r="B340" s="148" t="s">
        <v>309</v>
      </c>
      <c r="C340" s="229"/>
      <c r="D340" s="226">
        <v>60</v>
      </c>
      <c r="E340" s="147"/>
      <c r="I340" s="146"/>
      <c r="J340" s="145"/>
    </row>
    <row r="341" spans="2:10" x14ac:dyDescent="0.25">
      <c r="B341" s="148" t="s">
        <v>310</v>
      </c>
      <c r="C341" s="335"/>
      <c r="D341" s="336"/>
      <c r="E341" s="147"/>
      <c r="H341" s="148"/>
      <c r="I341" s="146"/>
    </row>
    <row r="342" spans="2:10" x14ac:dyDescent="0.25">
      <c r="B342" s="148" t="s">
        <v>311</v>
      </c>
      <c r="C342" s="335">
        <v>2963226.62</v>
      </c>
      <c r="D342" s="336">
        <v>2999003.53</v>
      </c>
      <c r="E342" s="147"/>
      <c r="F342" s="219"/>
      <c r="G342" s="310"/>
      <c r="H342" s="148"/>
      <c r="I342" s="146"/>
      <c r="J342" s="145"/>
    </row>
    <row r="343" spans="2:10" x14ac:dyDescent="0.25">
      <c r="B343" s="148" t="s">
        <v>312</v>
      </c>
      <c r="C343" s="335"/>
      <c r="D343" s="336">
        <v>319738.46999999997</v>
      </c>
      <c r="E343" s="147"/>
      <c r="H343" s="148"/>
      <c r="I343" s="146"/>
      <c r="J343" s="145"/>
    </row>
    <row r="344" spans="2:10" x14ac:dyDescent="0.25">
      <c r="B344" s="148" t="s">
        <v>313</v>
      </c>
      <c r="C344" s="335">
        <v>1673908.45</v>
      </c>
      <c r="D344" s="336">
        <v>1533928.01</v>
      </c>
      <c r="E344" s="147"/>
      <c r="F344" s="219"/>
      <c r="G344" s="147"/>
      <c r="H344" s="148"/>
      <c r="I344" s="146"/>
      <c r="J344" s="145"/>
    </row>
    <row r="345" spans="2:10" x14ac:dyDescent="0.25">
      <c r="B345" s="148" t="s">
        <v>314</v>
      </c>
      <c r="C345" s="335">
        <v>5298531.7799999993</v>
      </c>
      <c r="D345" s="336">
        <v>18354553.18</v>
      </c>
      <c r="E345" s="147"/>
      <c r="F345" s="219"/>
      <c r="G345" s="310"/>
      <c r="H345" s="148"/>
      <c r="I345" s="146"/>
      <c r="J345" s="145"/>
    </row>
    <row r="346" spans="2:10" x14ac:dyDescent="0.25">
      <c r="B346" s="148" t="s">
        <v>315</v>
      </c>
      <c r="C346" s="335">
        <v>1216453.48</v>
      </c>
      <c r="D346" s="336">
        <v>1336901.5299999998</v>
      </c>
      <c r="E346" s="147"/>
      <c r="F346" s="219"/>
      <c r="G346" s="310"/>
      <c r="H346" s="148"/>
      <c r="I346" s="146"/>
      <c r="J346" s="145"/>
    </row>
    <row r="347" spans="2:10" x14ac:dyDescent="0.25">
      <c r="B347" s="148" t="s">
        <v>316</v>
      </c>
      <c r="C347" s="335">
        <v>787101.64</v>
      </c>
      <c r="D347" s="336">
        <v>1150116.74</v>
      </c>
      <c r="E347" s="147"/>
      <c r="F347" s="219"/>
      <c r="G347" s="310"/>
      <c r="H347" s="148"/>
      <c r="I347" s="146"/>
      <c r="J347" s="145"/>
    </row>
    <row r="348" spans="2:10" x14ac:dyDescent="0.25">
      <c r="B348" s="148" t="s">
        <v>317</v>
      </c>
      <c r="C348" s="229">
        <v>1372442.97</v>
      </c>
      <c r="D348" s="226">
        <v>136968.5</v>
      </c>
      <c r="E348" s="147"/>
      <c r="F348" s="219"/>
      <c r="G348" s="310"/>
      <c r="I348" s="146"/>
      <c r="J348" s="145"/>
    </row>
    <row r="349" spans="2:10" x14ac:dyDescent="0.25">
      <c r="B349" s="148" t="s">
        <v>318</v>
      </c>
      <c r="C349" s="229">
        <v>25370</v>
      </c>
      <c r="D349" s="336">
        <v>46020</v>
      </c>
      <c r="E349" s="147"/>
      <c r="F349" s="219"/>
      <c r="G349" s="310"/>
      <c r="H349" s="148"/>
      <c r="I349" s="146"/>
      <c r="J349" s="145"/>
    </row>
    <row r="350" spans="2:10" x14ac:dyDescent="0.25">
      <c r="B350" s="148" t="s">
        <v>319</v>
      </c>
      <c r="C350" s="229">
        <v>7047570.9699999997</v>
      </c>
      <c r="D350" s="336">
        <v>4787681.68</v>
      </c>
      <c r="E350" s="147"/>
      <c r="F350" s="219"/>
      <c r="G350" s="310"/>
      <c r="H350" s="148"/>
      <c r="I350" s="146"/>
      <c r="J350" s="145"/>
    </row>
    <row r="351" spans="2:10" x14ac:dyDescent="0.25">
      <c r="B351" s="148" t="s">
        <v>320</v>
      </c>
      <c r="C351" s="229">
        <v>0</v>
      </c>
      <c r="D351" s="336">
        <v>13367.05</v>
      </c>
      <c r="E351" s="147"/>
      <c r="H351" s="148"/>
      <c r="I351" s="146"/>
      <c r="J351" s="145"/>
    </row>
    <row r="352" spans="2:10" x14ac:dyDescent="0.25">
      <c r="B352" s="148" t="s">
        <v>321</v>
      </c>
      <c r="C352" s="229">
        <v>4984086.03</v>
      </c>
      <c r="D352" s="336">
        <v>2725881.73</v>
      </c>
      <c r="E352" s="147"/>
      <c r="F352" s="219"/>
      <c r="G352" s="310"/>
      <c r="H352" s="148"/>
      <c r="I352" s="146"/>
      <c r="J352" s="145"/>
    </row>
    <row r="353" spans="2:10" x14ac:dyDescent="0.25">
      <c r="B353" s="148" t="s">
        <v>322</v>
      </c>
      <c r="C353" s="229">
        <v>2932490.17</v>
      </c>
      <c r="D353" s="336">
        <v>3407273.7600000002</v>
      </c>
      <c r="E353" s="147"/>
      <c r="F353" s="219"/>
      <c r="G353" s="310"/>
      <c r="H353" s="148"/>
      <c r="I353" s="146"/>
      <c r="J353" s="145"/>
    </row>
    <row r="354" spans="2:10" x14ac:dyDescent="0.25">
      <c r="B354" s="148" t="s">
        <v>323</v>
      </c>
      <c r="C354" s="229">
        <v>16210495.039999999</v>
      </c>
      <c r="D354" s="336">
        <v>13969978.869999999</v>
      </c>
      <c r="E354" s="147"/>
      <c r="F354" s="219"/>
      <c r="G354" s="310"/>
      <c r="H354" s="148"/>
      <c r="I354" s="146"/>
      <c r="J354" s="145"/>
    </row>
    <row r="355" spans="2:10" x14ac:dyDescent="0.25">
      <c r="B355" s="148" t="s">
        <v>324</v>
      </c>
      <c r="C355" s="229">
        <v>365210</v>
      </c>
      <c r="D355" s="336">
        <v>251450.4</v>
      </c>
      <c r="E355" s="147"/>
      <c r="F355" s="219"/>
      <c r="G355" s="310"/>
      <c r="H355" s="148"/>
      <c r="I355" s="146"/>
      <c r="J355" s="145"/>
    </row>
    <row r="356" spans="2:10" x14ac:dyDescent="0.25">
      <c r="B356" s="148" t="s">
        <v>325</v>
      </c>
      <c r="C356" s="229">
        <v>559299.91999999993</v>
      </c>
      <c r="D356" s="336">
        <v>635640</v>
      </c>
      <c r="E356" s="147"/>
      <c r="F356" s="219"/>
      <c r="G356" s="310"/>
      <c r="H356" s="148"/>
      <c r="I356" s="146"/>
      <c r="J356" s="145"/>
    </row>
    <row r="357" spans="2:10" x14ac:dyDescent="0.25">
      <c r="B357" s="148" t="s">
        <v>326</v>
      </c>
      <c r="C357" s="229">
        <v>297868.21999999997</v>
      </c>
      <c r="D357" s="336">
        <v>111429.75999999999</v>
      </c>
      <c r="E357" s="147"/>
      <c r="F357" s="219"/>
      <c r="G357" s="310"/>
      <c r="H357" s="148"/>
      <c r="I357" s="146"/>
      <c r="J357" s="145"/>
    </row>
    <row r="358" spans="2:10" x14ac:dyDescent="0.25">
      <c r="B358" s="148" t="s">
        <v>327</v>
      </c>
      <c r="C358" s="229">
        <v>3150600</v>
      </c>
      <c r="D358" s="336">
        <v>2013758.38</v>
      </c>
      <c r="E358" s="147"/>
      <c r="F358" s="219"/>
      <c r="G358" s="310"/>
      <c r="H358" s="148"/>
      <c r="I358" s="146"/>
      <c r="J358" s="145"/>
    </row>
    <row r="359" spans="2:10" x14ac:dyDescent="0.25">
      <c r="B359" s="148" t="s">
        <v>328</v>
      </c>
      <c r="C359" s="229">
        <v>0</v>
      </c>
      <c r="D359" s="226">
        <v>105000</v>
      </c>
      <c r="E359" s="147"/>
      <c r="I359" s="146"/>
      <c r="J359" s="145"/>
    </row>
    <row r="360" spans="2:10" x14ac:dyDescent="0.25">
      <c r="B360" s="148" t="s">
        <v>329</v>
      </c>
      <c r="C360" s="229">
        <v>582582.83000000007</v>
      </c>
      <c r="D360" s="336">
        <v>475540</v>
      </c>
      <c r="E360" s="147"/>
      <c r="F360" s="219"/>
      <c r="G360" s="310"/>
      <c r="H360" s="148"/>
      <c r="I360" s="146"/>
      <c r="J360" s="145"/>
    </row>
    <row r="361" spans="2:10" x14ac:dyDescent="0.25">
      <c r="B361" s="148" t="s">
        <v>330</v>
      </c>
      <c r="C361" s="229">
        <v>873200</v>
      </c>
      <c r="D361" s="336"/>
      <c r="E361" s="147"/>
      <c r="F361" s="219"/>
      <c r="G361" s="310"/>
      <c r="H361" s="148"/>
      <c r="I361" s="146"/>
      <c r="J361" s="145"/>
    </row>
    <row r="362" spans="2:10" x14ac:dyDescent="0.25">
      <c r="B362" s="148" t="s">
        <v>331</v>
      </c>
      <c r="C362" s="229">
        <v>1530120.8199999998</v>
      </c>
      <c r="D362" s="336">
        <v>922093.53</v>
      </c>
      <c r="E362" s="147"/>
      <c r="F362" s="219"/>
      <c r="G362" s="310"/>
      <c r="H362" s="148"/>
      <c r="I362" s="146"/>
      <c r="J362" s="145"/>
    </row>
    <row r="363" spans="2:10" x14ac:dyDescent="0.25">
      <c r="B363" s="148" t="s">
        <v>332</v>
      </c>
      <c r="C363" s="229">
        <v>647352.48</v>
      </c>
      <c r="D363" s="336">
        <v>588293.6</v>
      </c>
      <c r="E363" s="147"/>
      <c r="F363" s="219"/>
      <c r="G363" s="310"/>
      <c r="H363" s="148"/>
      <c r="I363" s="146"/>
      <c r="J363" s="145"/>
    </row>
    <row r="364" spans="2:10" x14ac:dyDescent="0.25">
      <c r="B364" s="148" t="s">
        <v>333</v>
      </c>
      <c r="C364" s="229">
        <v>254772.2</v>
      </c>
      <c r="D364" s="336">
        <v>636860.16000000003</v>
      </c>
      <c r="E364" s="147"/>
      <c r="F364" s="219"/>
      <c r="G364" s="310"/>
      <c r="H364" s="148"/>
      <c r="I364" s="146"/>
      <c r="J364" s="145"/>
    </row>
    <row r="365" spans="2:10" x14ac:dyDescent="0.25">
      <c r="B365" s="148" t="s">
        <v>100</v>
      </c>
      <c r="C365" s="229">
        <v>0</v>
      </c>
      <c r="D365" s="336">
        <v>32855.47</v>
      </c>
      <c r="E365" s="147"/>
      <c r="G365" s="148"/>
      <c r="H365" s="148"/>
      <c r="I365" s="146"/>
      <c r="J365" s="145"/>
    </row>
    <row r="366" spans="2:10" x14ac:dyDescent="0.25">
      <c r="B366" s="148" t="s">
        <v>334</v>
      </c>
      <c r="C366" s="229">
        <v>1025501.72</v>
      </c>
      <c r="D366" s="226">
        <v>1633055.1</v>
      </c>
      <c r="E366" s="147"/>
      <c r="F366" s="219"/>
      <c r="G366" s="310"/>
      <c r="H366" s="148"/>
      <c r="I366" s="146"/>
      <c r="J366" s="145"/>
    </row>
    <row r="367" spans="2:10" x14ac:dyDescent="0.25">
      <c r="B367" s="148" t="s">
        <v>335</v>
      </c>
      <c r="C367" s="229">
        <v>1415365.75</v>
      </c>
      <c r="D367" s="337">
        <v>1495502.5</v>
      </c>
      <c r="E367" s="147"/>
      <c r="F367" s="219"/>
      <c r="G367" s="310"/>
      <c r="H367" s="148"/>
      <c r="I367" s="146"/>
      <c r="J367" s="145"/>
    </row>
    <row r="368" spans="2:10" ht="15.75" thickBot="1" x14ac:dyDescent="0.3">
      <c r="B368" s="141" t="s">
        <v>184</v>
      </c>
      <c r="C368" s="338">
        <f>SUM(C332:C367)</f>
        <v>66273430.29999999</v>
      </c>
      <c r="D368" s="338">
        <f>SUM(D332:D367)</f>
        <v>70789118.059999987</v>
      </c>
      <c r="E368" s="339"/>
      <c r="F368" s="219"/>
      <c r="H368" s="141"/>
      <c r="I368" s="146"/>
      <c r="J368" s="145"/>
    </row>
    <row r="369" spans="2:10" ht="15.75" thickTop="1" x14ac:dyDescent="0.25">
      <c r="B369" s="145"/>
      <c r="C369" s="146"/>
      <c r="D369" s="145"/>
      <c r="E369" s="145"/>
      <c r="F369" s="219"/>
      <c r="G369" s="339"/>
      <c r="H369" s="148"/>
      <c r="I369" s="146"/>
      <c r="J369" s="145"/>
    </row>
    <row r="370" spans="2:10" x14ac:dyDescent="0.25">
      <c r="B370" s="137" t="s">
        <v>336</v>
      </c>
      <c r="C370" s="236"/>
      <c r="D370" s="314"/>
      <c r="E370" s="314"/>
      <c r="F370" s="314"/>
      <c r="G370" s="148"/>
      <c r="H370" s="148"/>
      <c r="I370" s="146"/>
      <c r="J370" s="145"/>
    </row>
    <row r="371" spans="2:10" ht="15" customHeight="1" x14ac:dyDescent="0.25">
      <c r="B371" s="204" t="s">
        <v>337</v>
      </c>
      <c r="C371" s="204"/>
      <c r="D371" s="204"/>
      <c r="E371" s="204"/>
      <c r="F371" s="204"/>
      <c r="G371" s="148"/>
      <c r="H371" s="148"/>
      <c r="I371" s="146"/>
      <c r="J371" s="145"/>
    </row>
    <row r="372" spans="2:10" x14ac:dyDescent="0.25">
      <c r="B372" s="204"/>
      <c r="C372" s="204"/>
      <c r="D372" s="204"/>
      <c r="E372" s="204"/>
      <c r="F372" s="204"/>
      <c r="G372" s="148"/>
      <c r="H372" s="148"/>
      <c r="I372" s="146"/>
      <c r="J372" s="145"/>
    </row>
    <row r="373" spans="2:10" x14ac:dyDescent="0.25">
      <c r="B373" s="157"/>
      <c r="C373" s="157"/>
      <c r="D373" s="157"/>
      <c r="E373" s="340"/>
      <c r="F373" s="157"/>
      <c r="G373" s="148"/>
      <c r="H373" s="148"/>
    </row>
    <row r="374" spans="2:10" x14ac:dyDescent="0.25">
      <c r="B374" s="253" t="s">
        <v>204</v>
      </c>
      <c r="C374" s="254">
        <v>2025</v>
      </c>
      <c r="D374" s="254">
        <v>2024</v>
      </c>
      <c r="E374" s="226"/>
      <c r="F374" s="157"/>
    </row>
    <row r="375" spans="2:10" ht="16.5" thickBot="1" x14ac:dyDescent="0.3">
      <c r="B375" s="226" t="s">
        <v>338</v>
      </c>
      <c r="C375" s="341">
        <v>24687.920000000002</v>
      </c>
      <c r="D375" s="255">
        <v>4260.03</v>
      </c>
      <c r="E375" s="272"/>
      <c r="F375" s="219"/>
      <c r="G375" s="147"/>
      <c r="H375" s="285"/>
      <c r="I375" s="285"/>
    </row>
    <row r="376" spans="2:10" ht="15.75" thickTop="1" x14ac:dyDescent="0.25">
      <c r="B376" s="226"/>
      <c r="C376" s="226"/>
      <c r="D376" s="226"/>
      <c r="E376" s="226"/>
      <c r="F376" s="340"/>
    </row>
    <row r="377" spans="2:10" x14ac:dyDescent="0.25">
      <c r="E377" s="219"/>
    </row>
    <row r="378" spans="2:10" x14ac:dyDescent="0.25">
      <c r="B378" s="139"/>
    </row>
    <row r="379" spans="2:10" x14ac:dyDescent="0.25">
      <c r="B379" s="145"/>
      <c r="C379" s="145"/>
      <c r="D379" s="145"/>
      <c r="E379" s="145"/>
      <c r="F379" s="145"/>
    </row>
    <row r="380" spans="2:10" x14ac:dyDescent="0.25">
      <c r="B380" s="145"/>
      <c r="C380" s="145"/>
      <c r="D380" s="145"/>
      <c r="E380" s="145"/>
      <c r="F380" s="145"/>
    </row>
  </sheetData>
  <mergeCells count="19">
    <mergeCell ref="B371:F372"/>
    <mergeCell ref="B201:F203"/>
    <mergeCell ref="B222:D224"/>
    <mergeCell ref="B231:D232"/>
    <mergeCell ref="B301:E302"/>
    <mergeCell ref="B318:E321"/>
    <mergeCell ref="B327:D329"/>
    <mergeCell ref="B124:F126"/>
    <mergeCell ref="B134:F136"/>
    <mergeCell ref="B138:F140"/>
    <mergeCell ref="B169:F171"/>
    <mergeCell ref="B173:F175"/>
    <mergeCell ref="B188:F191"/>
    <mergeCell ref="B4:D6"/>
    <mergeCell ref="B17:D19"/>
    <mergeCell ref="B51:D53"/>
    <mergeCell ref="B68:F70"/>
    <mergeCell ref="B87:G91"/>
    <mergeCell ref="B114:F1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Estado de Situacion</vt:lpstr>
      <vt:lpstr>Estado de Rendimiento</vt:lpstr>
      <vt:lpstr>Estado Flujo de Efectivo</vt:lpstr>
      <vt:lpstr>Estado de Activo Neto</vt:lpstr>
      <vt:lpstr>Estado Comportam. los Importes</vt:lpstr>
      <vt:lpstr>Nota de los Estados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Cynthia Ginette Payano Reyes</dc:creator>
  <cp:lastModifiedBy>Persio Ventura</cp:lastModifiedBy>
  <dcterms:created xsi:type="dcterms:W3CDTF">2026-01-27T21:25:58Z</dcterms:created>
  <dcterms:modified xsi:type="dcterms:W3CDTF">2026-02-20T21:40:46Z</dcterms:modified>
</cp:coreProperties>
</file>