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8_{CB70C94E-A138-4CCA-A0DB-E5AF72972B2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alance General" sheetId="1" r:id="rId1"/>
    <sheet name="Estado Comparacion Importes" sheetId="2" r:id="rId2"/>
    <sheet name="Estado Cambio de Activos" sheetId="3" r:id="rId3"/>
    <sheet name="Estado Flujo de Efectivo" sheetId="4" r:id="rId4"/>
    <sheet name="Estado de Rendimiento" sheetId="5" r:id="rId5"/>
  </sheets>
  <externalReferences>
    <externalReference r:id="rId6"/>
    <externalReference r:id="rId7"/>
  </externalReferences>
  <definedNames>
    <definedName name="_xlnm.Print_Area" localSheetId="0">'Balance General'!$A$1:$E$79</definedName>
    <definedName name="_xlnm.Print_Area" localSheetId="2">'Estado Cambio de Activos'!$A$1:$G$37</definedName>
    <definedName name="_xlnm.Print_Area" localSheetId="1">'Estado Comparacion Importes'!$A$1:$G$46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3" i="5" l="1"/>
  <c r="B28" i="5"/>
  <c r="C27" i="5"/>
  <c r="B27" i="5"/>
  <c r="B29" i="5" s="1"/>
  <c r="C25" i="5"/>
  <c r="B25" i="5"/>
  <c r="C24" i="5"/>
  <c r="B24" i="5"/>
  <c r="C22" i="5"/>
  <c r="B22" i="5"/>
  <c r="B18" i="5"/>
  <c r="B19" i="5" s="1"/>
  <c r="B35" i="5" s="1"/>
  <c r="C35" i="5" s="1"/>
  <c r="C17" i="5"/>
  <c r="B17" i="5"/>
  <c r="C16" i="5"/>
  <c r="B16" i="5"/>
  <c r="B64" i="4" l="1"/>
  <c r="D22" i="3"/>
  <c r="C22" i="3"/>
  <c r="F21" i="3"/>
  <c r="G21" i="3" s="1"/>
  <c r="G20" i="3"/>
  <c r="F20" i="3"/>
  <c r="F16" i="3"/>
  <c r="F22" i="3" s="1"/>
  <c r="E16" i="3"/>
  <c r="G16" i="3" s="1"/>
  <c r="G14" i="3"/>
  <c r="G13" i="3"/>
  <c r="G10" i="3"/>
  <c r="F28" i="2"/>
  <c r="E28" i="2"/>
  <c r="F27" i="2"/>
  <c r="E27" i="2"/>
  <c r="F26" i="2"/>
  <c r="E26" i="2"/>
  <c r="F25" i="2"/>
  <c r="D24" i="2"/>
  <c r="F24" i="2" s="1"/>
  <c r="F23" i="2"/>
  <c r="E23" i="2"/>
  <c r="F22" i="2"/>
  <c r="E22" i="2"/>
  <c r="D21" i="2"/>
  <c r="F21" i="2" s="1"/>
  <c r="D20" i="2"/>
  <c r="D19" i="2"/>
  <c r="E19" i="2" s="1"/>
  <c r="C19" i="2"/>
  <c r="C18" i="2"/>
  <c r="F17" i="2"/>
  <c r="F16" i="2"/>
  <c r="E16" i="2"/>
  <c r="F15" i="2"/>
  <c r="E15" i="2"/>
  <c r="D14" i="2"/>
  <c r="E14" i="2" s="1"/>
  <c r="F13" i="2"/>
  <c r="D13" i="2"/>
  <c r="E13" i="2" s="1"/>
  <c r="D12" i="2"/>
  <c r="F12" i="2" s="1"/>
  <c r="F11" i="2"/>
  <c r="E11" i="2"/>
  <c r="F10" i="2"/>
  <c r="E10" i="2"/>
  <c r="F9" i="2"/>
  <c r="E9" i="2"/>
  <c r="C8" i="2"/>
  <c r="C29" i="2" s="1"/>
  <c r="F19" i="2" l="1"/>
  <c r="D18" i="2"/>
  <c r="E18" i="2" s="1"/>
  <c r="G22" i="3"/>
  <c r="E22" i="3"/>
  <c r="F18" i="2"/>
  <c r="F14" i="2"/>
  <c r="E24" i="2"/>
  <c r="D8" i="2"/>
  <c r="F8" i="2" s="1"/>
  <c r="F29" i="2" s="1"/>
  <c r="E20" i="2"/>
  <c r="F20" i="2"/>
  <c r="E12" i="2"/>
  <c r="E21" i="2"/>
  <c r="D29" i="2" l="1"/>
  <c r="E8" i="2"/>
  <c r="E29" i="2" s="1"/>
  <c r="C64" i="1"/>
  <c r="K1048576" i="1" l="1"/>
  <c r="J1048576" i="1"/>
  <c r="I1048576" i="1"/>
  <c r="C63" i="1"/>
  <c r="C61" i="1"/>
  <c r="C56" i="1"/>
  <c r="F43" i="1"/>
  <c r="C39" i="1"/>
  <c r="C47" i="1" s="1"/>
  <c r="C30" i="1"/>
  <c r="C33" i="1" s="1"/>
  <c r="C21" i="1"/>
  <c r="C20" i="1"/>
  <c r="C19" i="1"/>
  <c r="C16" i="1"/>
  <c r="C23" i="1" l="1"/>
  <c r="C35" i="1" s="1"/>
  <c r="C66" i="1"/>
  <c r="C58" i="1"/>
  <c r="C67" i="1" s="1"/>
</calcChain>
</file>

<file path=xl/sharedStrings.xml><?xml version="1.0" encoding="utf-8"?>
<sst xmlns="http://schemas.openxmlformats.org/spreadsheetml/2006/main" count="202" uniqueCount="180">
  <si>
    <t>SERVICIO NACIONAL DE SALUD</t>
  </si>
  <si>
    <t>HOSPITAL UNIIVERSITARIO DOCENTE  TRAUMATOLOGICO DR. NEY ARIAS LORA</t>
  </si>
  <si>
    <t xml:space="preserve"> Balance General</t>
  </si>
  <si>
    <t xml:space="preserve"> Al _30__de Noviembre _del__2025</t>
  </si>
  <si>
    <t xml:space="preserve">   ( VALORES ES RD$)</t>
  </si>
  <si>
    <t>Activos</t>
  </si>
  <si>
    <t>Activos corrientes</t>
  </si>
  <si>
    <t xml:space="preserve">Efectivo y equivalente de efectivo (Notas 7) </t>
  </si>
  <si>
    <t>Cuenta por cobrar a corto plazo (Notas 8)</t>
  </si>
  <si>
    <t>Inventarios (Nota 9)</t>
  </si>
  <si>
    <t>Pagos anticipados (Nota 10)</t>
  </si>
  <si>
    <t>Otros activos corrientes (Nota 11)</t>
  </si>
  <si>
    <t>Total activos corrientes</t>
  </si>
  <si>
    <t>Activos no corrientes</t>
  </si>
  <si>
    <t>Propiedad, planta y equipo neto (Nota 11)</t>
  </si>
  <si>
    <t>Activos intangibles (Nota 19)</t>
  </si>
  <si>
    <t>Otros activos no financieros (Nota 20)</t>
  </si>
  <si>
    <t>Total activos no corrientes</t>
  </si>
  <si>
    <t>Total activos</t>
  </si>
  <si>
    <t>Pasivos corrientes</t>
  </si>
  <si>
    <t>Ingresos x ARS Marzo</t>
  </si>
  <si>
    <t xml:space="preserve"> Provisiones a corto plazo (Nota 26)</t>
  </si>
  <si>
    <t>Total pasivos corrientes</t>
  </si>
  <si>
    <t>Pasivos no corrientes</t>
  </si>
  <si>
    <t>Cuentas por pagar a largo plazo (Nota 30)</t>
  </si>
  <si>
    <t>Total pasivos no corrientes</t>
  </si>
  <si>
    <t>Total pasivos</t>
  </si>
  <si>
    <t>Activos Netos/Patrimonio (Notas 13)</t>
  </si>
  <si>
    <t>Capital</t>
  </si>
  <si>
    <t>Reservas</t>
  </si>
  <si>
    <t>Resultado del período (ahorro / desahorro)</t>
  </si>
  <si>
    <t>Resultado acumulado</t>
  </si>
  <si>
    <t>Intereses minoritarios</t>
  </si>
  <si>
    <t>Patrimonio Neto</t>
  </si>
  <si>
    <t>Total Activos Netos/Patrimonio mas Pasivos</t>
  </si>
  <si>
    <t>Licda. Cynthia Payano</t>
  </si>
  <si>
    <t xml:space="preserve"> Gerente de Contabilidad</t>
  </si>
  <si>
    <t>Inversiones a corto plazo (Nota 8)</t>
  </si>
  <si>
    <t>Porción corriente de documentos por cobrar (Nota 9)</t>
  </si>
  <si>
    <t>Cuentas por cobrar a largo plazo (Notas 14)</t>
  </si>
  <si>
    <t>Documentos por cobrar (Nota 15)</t>
  </si>
  <si>
    <t>Inversiones a largo plazo (Nota 16)</t>
  </si>
  <si>
    <t>Otros activos financieros (Notas 17)</t>
  </si>
  <si>
    <t>Sobregiro bancario (Nota 21)</t>
  </si>
  <si>
    <t>Cuentas por pagar a corto plazo (Nota 12)</t>
  </si>
  <si>
    <t xml:space="preserve"> Préstamos a corto plazo (Nota 23)</t>
  </si>
  <si>
    <t xml:space="preserve">Parte corriente de préstamos a largo plazo (Nota 24) </t>
  </si>
  <si>
    <t>Retenciones y acumulaciones por pagar (Nota 25)</t>
  </si>
  <si>
    <t>Beneficios a empleados a corto plazo (Nota 27)</t>
  </si>
  <si>
    <t xml:space="preserve"> Pensiones (Nota 28)</t>
  </si>
  <si>
    <t>Otros pasivos corrientes (Nota 29)</t>
  </si>
  <si>
    <t>Préstamos a largo plazo (Nota 31)</t>
  </si>
  <si>
    <t xml:space="preserve">Instrumentos de deuda (Nota 32) </t>
  </si>
  <si>
    <t>Provisiones a largo plazo (Nota 33)</t>
  </si>
  <si>
    <t>Beneficios a empleados a largo plazo (Nota 34)</t>
  </si>
  <si>
    <t xml:space="preserve"> Otros pasivos no corrientes (Nota 35)</t>
  </si>
  <si>
    <t>HOSPITLAL UNIVERSITARIO DOCENTE  TRAUMATOLOGICO DR. NEY ARIAS LORA</t>
  </si>
  <si>
    <t xml:space="preserve">Estado de Comparación de los Importes Presupuestados y Realizados </t>
  </si>
  <si>
    <t>Durante el periodo Terminado al 30  Noviembre    2025</t>
  </si>
  <si>
    <t>Presupuesto sobre la Base de Efectivo</t>
  </si>
  <si>
    <t>(Clasificación de Ingresos y Gastos por Objeto)</t>
  </si>
  <si>
    <t>Concepto</t>
  </si>
  <si>
    <t>Presupuesto Reformado (A)</t>
  </si>
  <si>
    <t>Presupuesto Ejecutado (B)</t>
  </si>
  <si>
    <t>% de Variac Ejecución (C=B/A)</t>
  </si>
  <si>
    <t>Variación (D=A-B)</t>
  </si>
  <si>
    <t>Ingresos totales</t>
  </si>
  <si>
    <t>Impuestos</t>
  </si>
  <si>
    <t>Contribuciones Sociales</t>
  </si>
  <si>
    <t>Donaciones</t>
  </si>
  <si>
    <t>Transferencias</t>
  </si>
  <si>
    <t>Ingresos por contraprestación</t>
  </si>
  <si>
    <t>Otros ingresos</t>
  </si>
  <si>
    <t>Venta de activos no financieros</t>
  </si>
  <si>
    <t>Activos financieros con fines de política</t>
  </si>
  <si>
    <t>Ingresos a especificar</t>
  </si>
  <si>
    <t>Gastos totales</t>
  </si>
  <si>
    <t>Remuneraciones y contribuciones</t>
  </si>
  <si>
    <t>Contratación de servicios</t>
  </si>
  <si>
    <t>Materiales y suministros</t>
  </si>
  <si>
    <t>Transferencias corrientes</t>
  </si>
  <si>
    <t>Transferencias de capital</t>
  </si>
  <si>
    <t>Bienes muebles, inmuebles e intangibles</t>
  </si>
  <si>
    <t>Obras</t>
  </si>
  <si>
    <t>Adquisición de Activos Financieros con fines de Políticas</t>
  </si>
  <si>
    <t>Gastos financieros</t>
  </si>
  <si>
    <t>otros gastos</t>
  </si>
  <si>
    <r>
      <rPr>
        <b/>
        <sz val="14"/>
        <color rgb="FF231F20"/>
        <rFont val="Times New Roman"/>
        <family val="1"/>
      </rPr>
      <t>Resultado financiero (1-2)</t>
    </r>
  </si>
  <si>
    <t>HOSPITAL UNIVERSITARIO DOCENTE  TRAUMATOLOGICO DR. NEY ARIAS LORA</t>
  </si>
  <si>
    <t>Estado de Cambio de Activo Neto / Patrimonio</t>
  </si>
  <si>
    <t>Del ejercicio terminado al 30 de Noviembre  de 2025</t>
  </si>
  <si>
    <t>(Valores en RD$)</t>
  </si>
  <si>
    <t>Capital Aportado</t>
  </si>
  <si>
    <t>Cambios en Políticas Contables</t>
  </si>
  <si>
    <t>Revaluación</t>
  </si>
  <si>
    <t>Resultados Acumulados</t>
  </si>
  <si>
    <t>Total Activos Netos / Patrimonio</t>
  </si>
  <si>
    <t>Saldo al 31de diciembre de 2023</t>
  </si>
  <si>
    <t xml:space="preserve">Cambio en políticas contables </t>
  </si>
  <si>
    <t>Revaluación de Propiedad, planta y equipo</t>
  </si>
  <si>
    <t>Ajuste al patrimonio</t>
  </si>
  <si>
    <t>Resultado del período</t>
  </si>
  <si>
    <t>Saldo al 31 de Diciembre  de 2024</t>
  </si>
  <si>
    <t>Efecto del gasto de depreciación de los activos revaluados</t>
  </si>
  <si>
    <t>Saldo al 30 de Noviembre  2025</t>
  </si>
  <si>
    <t>Hospital Universitario Docente Traumatologico Dr. Ney Arias Lora</t>
  </si>
  <si>
    <t>Estado de Flujo de Efectivo</t>
  </si>
  <si>
    <t>Del Ejercicio Terminado  al 30 de Noviembre   2025</t>
  </si>
  <si>
    <t>Flujo de efectivo procedentes de actividades operativas</t>
  </si>
  <si>
    <t>Cobros impuestos</t>
  </si>
  <si>
    <t>Contribuciones de la seguridad social</t>
  </si>
  <si>
    <t>Cobros por venta de bienes y servicios y arrendamientos</t>
  </si>
  <si>
    <t xml:space="preserve">Cobros de subvenciones, transferencias, y otras asignaciones </t>
  </si>
  <si>
    <t>Cobros de seguros por primas, reclamos y otros</t>
  </si>
  <si>
    <t>Cobros por contratos mantenidos para negocios o intercambio</t>
  </si>
  <si>
    <t>Cobros de intereses financieros</t>
  </si>
  <si>
    <t>Otros cobros</t>
  </si>
  <si>
    <t xml:space="preserve">Pagos a otras entidades para financiar sus operaciones (Transferencias) </t>
  </si>
  <si>
    <t>Pagos a los trabajadores o en beneficio de ellos</t>
  </si>
  <si>
    <t xml:space="preserve">Pagos por contribuciones a la seguridad social </t>
  </si>
  <si>
    <t>Pagos de pensiones y jubilaciones</t>
  </si>
  <si>
    <t>Pagos a proveedores</t>
  </si>
  <si>
    <t>Pagos por contratos mantenidos para negocios o intercambio</t>
  </si>
  <si>
    <t>Pagos de intereses</t>
  </si>
  <si>
    <t>Otros pagos</t>
  </si>
  <si>
    <t>Flujos de efectivo netos de las actividades de operación</t>
  </si>
  <si>
    <t>Flujos de efectivo de las actividades de inversión</t>
  </si>
  <si>
    <t>Cobros por venta de propiedad, planta y equipo</t>
  </si>
  <si>
    <t>Cobros por venta de intangibles y otros activos de largo plazo</t>
  </si>
  <si>
    <t xml:space="preserve">Cobros por títulos patrimoniales o de deuda y participación en asociaciones </t>
  </si>
  <si>
    <t>Cobros por reembolsos de préstamos o anticipos hechos a terceros</t>
  </si>
  <si>
    <t xml:space="preserve">Cobros por conceptos de contratos a futuro, a plazo, opciones o permuta </t>
  </si>
  <si>
    <t>Pagos por adquisición de propiedad, planta y equipo</t>
  </si>
  <si>
    <t xml:space="preserve">Pagos por adquisición de intangibles y otros activos de largo plazo </t>
  </si>
  <si>
    <t>Pagos por adquisición de títulos patrimoniales o de deuda y participación en asociaciones</t>
  </si>
  <si>
    <t xml:space="preserve">Pagos por otorgamiento de préstamos o anticipos hechos a terceros </t>
  </si>
  <si>
    <t xml:space="preserve">Pagos por conceptos de contratos a futuro, a plazo, opciones o permuta </t>
  </si>
  <si>
    <t>Pagos por costos de construcciones y desarrollos en proceso</t>
  </si>
  <si>
    <t>Flujos de efectivo netos por las actividades de inversión</t>
  </si>
  <si>
    <t>Flujos de efectivo de las actividades de financiación</t>
  </si>
  <si>
    <t>Cobro por emisión de títulos de deudas, bonos</t>
  </si>
  <si>
    <t>Cobro por préstamos, pagarés, hipotecas</t>
  </si>
  <si>
    <t>Cobro por aporte de accionista</t>
  </si>
  <si>
    <t xml:space="preserve">Cobro de los arrendatarios por contratos de arrendamientos financieros </t>
  </si>
  <si>
    <t>Pago reembolso en efectivo de los montos recibidos en emisión de títulos de deudas, bonos</t>
  </si>
  <si>
    <t>Pago reembolso en efectivo de los montos recibidos en préstamos, pagarés, hipotecas</t>
  </si>
  <si>
    <t xml:space="preserve">Pago reembolso de efectivo recibió por aporte de accionista </t>
  </si>
  <si>
    <t>Pago por distribución/dividendos al gobierno</t>
  </si>
  <si>
    <t>Pago de los arrendatarios por contratos de arrendamientos financieros</t>
  </si>
  <si>
    <t xml:space="preserve"> Otros pagos</t>
  </si>
  <si>
    <t>Flujos de efectivo netos por las actividades de financiación</t>
  </si>
  <si>
    <t xml:space="preserve">Incremento/(Disminución) neta en el efectivo y equivalentes al efectivo </t>
  </si>
  <si>
    <t>Efectivo y equivalentes al efectivo al principio del periodo</t>
  </si>
  <si>
    <t>Efectivo y equivalentes al efectivo al final del periodo</t>
  </si>
  <si>
    <t>Difrencia del fondo 100</t>
  </si>
  <si>
    <t>Difrencia del fondo 101</t>
  </si>
  <si>
    <t>Difrencia del fondo 102</t>
  </si>
  <si>
    <t>Difrencia del fondo 103</t>
  </si>
  <si>
    <t>Difrencia del fondo 104</t>
  </si>
  <si>
    <t>HOSPITAL  UNIVERSITARIO DOCENTE TRAUMATOLOGICO DR. NEY ARIAS LORA</t>
  </si>
  <si>
    <t>Estado de Rendimiento Financiero</t>
  </si>
  <si>
    <t xml:space="preserve"> Al _30__de Noviembre  _del__2025</t>
  </si>
  <si>
    <t>Ingresos (Notas 14)</t>
  </si>
  <si>
    <t>Ingresos por transacciones con contraprestación</t>
  </si>
  <si>
    <t>Transferencias y donaciones</t>
  </si>
  <si>
    <t>Recargos, multas y otros ingresos</t>
  </si>
  <si>
    <t>Total ingresos</t>
  </si>
  <si>
    <t>Gastos (Notas 15, 16, 17, 18, 19, )</t>
  </si>
  <si>
    <t>Sueldos, salarios y beneficios a empleados</t>
  </si>
  <si>
    <t>Subvenciones y otros pagos por transferencias</t>
  </si>
  <si>
    <t>Suministros y material para consumo</t>
  </si>
  <si>
    <t>Gasto de depreciación y amortización</t>
  </si>
  <si>
    <t>Deterioro del valor de propiedad, planta y equipo</t>
  </si>
  <si>
    <t>Otros gastos</t>
  </si>
  <si>
    <t>Total gastos</t>
  </si>
  <si>
    <t>Ganancia (perdida) por diferencia cambiaria</t>
  </si>
  <si>
    <t>0 (0)</t>
  </si>
  <si>
    <t>Participación en resultado de asociadas</t>
  </si>
  <si>
    <t>Atribuible a:</t>
  </si>
  <si>
    <t>Propietarios de la entidad controladora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</si>
</sst>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(* #,##0_);_(* \(#,##0\);_(* &quot;-&quot;_);_(@_)"/>
    <numFmt numFmtId="43" formatCode="_(* #,##0.00_);_(* \(#,##0.00\);_(* &quot;-&quot;??_);_(@_)"/>
    <numFmt numFmtId="164" formatCode="_-* #,##0.00\ _€_-;\-* #,##0.00\ _€_-;_-* &quot;-&quot;??\ _€_-;_-@_-"/>
    <numFmt numFmtId="165" formatCode="#,##0.00000000"/>
    <numFmt numFmtId="166" formatCode="###0;###0"/>
    <numFmt numFmtId="167" formatCode="###0.0;###0.0"/>
    <numFmt numFmtId="168" formatCode="#,##0.000"/>
    <numFmt numFmtId="169" formatCode="#,##0.0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5"/>
      <color theme="8" tint="-0.249977111117893"/>
      <name val="Arial"/>
      <family val="2"/>
    </font>
    <font>
      <b/>
      <sz val="12"/>
      <color theme="4"/>
      <name val="Arial"/>
      <family val="2"/>
    </font>
    <font>
      <b/>
      <sz val="15"/>
      <color rgb="FF00B05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2"/>
      <color rgb="FF231F20"/>
      <name val="Times New Roman"/>
      <family val="1"/>
    </font>
    <font>
      <sz val="12"/>
      <color rgb="FF231F20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u/>
      <sz val="12"/>
      <color rgb="FF231F20"/>
      <name val="Times New Roman"/>
      <family val="1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4"/>
      <name val="Calibri"/>
      <family val="2"/>
      <scheme val="minor"/>
    </font>
    <font>
      <b/>
      <sz val="14"/>
      <color rgb="FF231F20"/>
      <name val="Times New Roman"/>
      <family val="1"/>
    </font>
    <font>
      <b/>
      <sz val="14"/>
      <color rgb="FF000000"/>
      <name val="Times New Roman"/>
      <family val="1"/>
    </font>
    <font>
      <b/>
      <sz val="14"/>
      <name val="Times New Roman"/>
      <family val="1"/>
    </font>
    <font>
      <b/>
      <sz val="14"/>
      <color rgb="FF000000"/>
      <name val="Times New Roman"/>
      <family val="2"/>
    </font>
    <font>
      <sz val="14"/>
      <color rgb="FF000000"/>
      <name val="Times New Roman"/>
      <family val="2"/>
    </font>
    <font>
      <sz val="14"/>
      <name val="Times New Roman"/>
      <family val="1"/>
    </font>
    <font>
      <b/>
      <sz val="14"/>
      <color rgb="FFFF0000"/>
      <name val="Times New Roman"/>
      <family val="1"/>
    </font>
    <font>
      <b/>
      <u/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4"/>
      <name val="Times New Roman"/>
      <family val="1"/>
    </font>
    <font>
      <b/>
      <sz val="16"/>
      <color rgb="FF231F20"/>
      <name val="Times New Roman"/>
      <family val="1"/>
    </font>
    <font>
      <b/>
      <sz val="12"/>
      <name val="Times New Roman"/>
      <family val="1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b/>
      <sz val="15"/>
      <name val="Arial"/>
      <family val="2"/>
    </font>
    <font>
      <i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72">
    <xf numFmtId="0" fontId="0" fillId="0" borderId="0" xfId="0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0" fontId="0" fillId="2" borderId="0" xfId="0" applyFill="1" applyBorder="1" applyAlignment="1">
      <alignment vertical="center"/>
    </xf>
    <xf numFmtId="43" fontId="3" fillId="0" borderId="0" xfId="1" applyFont="1"/>
    <xf numFmtId="43" fontId="4" fillId="0" borderId="0" xfId="1" applyFont="1"/>
    <xf numFmtId="0" fontId="4" fillId="0" borderId="0" xfId="0" applyFont="1"/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43" fontId="4" fillId="0" borderId="0" xfId="0" applyNumberFormat="1" applyFont="1"/>
    <xf numFmtId="0" fontId="2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10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 indent="1"/>
    </xf>
    <xf numFmtId="43" fontId="12" fillId="0" borderId="0" xfId="0" applyNumberFormat="1" applyFont="1"/>
    <xf numFmtId="43" fontId="11" fillId="0" borderId="0" xfId="0" applyNumberFormat="1" applyFont="1" applyAlignment="1">
      <alignment horizontal="center" vertical="center" wrapText="1"/>
    </xf>
    <xf numFmtId="43" fontId="13" fillId="0" borderId="0" xfId="1" applyFont="1" applyAlignment="1">
      <alignment horizontal="center" vertical="center" wrapText="1"/>
    </xf>
    <xf numFmtId="43" fontId="11" fillId="0" borderId="1" xfId="0" applyNumberFormat="1" applyFont="1" applyBorder="1" applyAlignment="1">
      <alignment horizontal="center" vertical="center" wrapText="1"/>
    </xf>
    <xf numFmtId="43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43" fontId="11" fillId="0" borderId="0" xfId="1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3" fontId="10" fillId="0" borderId="2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43" fontId="13" fillId="0" borderId="0" xfId="0" applyNumberFormat="1" applyFont="1" applyAlignment="1">
      <alignment horizontal="center" vertical="center" wrapText="1"/>
    </xf>
    <xf numFmtId="43" fontId="10" fillId="0" borderId="0" xfId="1" applyFont="1" applyAlignment="1">
      <alignment horizontal="center" vertical="center" wrapText="1"/>
    </xf>
    <xf numFmtId="0" fontId="15" fillId="0" borderId="0" xfId="0" applyFont="1"/>
    <xf numFmtId="43" fontId="10" fillId="0" borderId="3" xfId="0" applyNumberFormat="1" applyFont="1" applyBorder="1" applyAlignment="1">
      <alignment horizontal="center" vertical="center" wrapText="1"/>
    </xf>
    <xf numFmtId="43" fontId="15" fillId="0" borderId="0" xfId="0" applyNumberFormat="1" applyFont="1"/>
    <xf numFmtId="43" fontId="10" fillId="0" borderId="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center" wrapText="1" indent="1"/>
    </xf>
    <xf numFmtId="0" fontId="16" fillId="0" borderId="0" xfId="0" applyFont="1"/>
    <xf numFmtId="4" fontId="10" fillId="0" borderId="0" xfId="0" applyNumberFormat="1" applyFont="1" applyAlignment="1">
      <alignment horizontal="right" vertical="center" wrapText="1"/>
    </xf>
    <xf numFmtId="43" fontId="16" fillId="0" borderId="0" xfId="1" applyFont="1"/>
    <xf numFmtId="164" fontId="10" fillId="0" borderId="2" xfId="1" applyNumberFormat="1" applyFont="1" applyBorder="1" applyAlignment="1">
      <alignment horizontal="right" vertical="center" wrapText="1"/>
    </xf>
    <xf numFmtId="165" fontId="4" fillId="0" borderId="0" xfId="0" applyNumberFormat="1" applyFont="1"/>
    <xf numFmtId="43" fontId="15" fillId="0" borderId="0" xfId="1" applyFont="1"/>
    <xf numFmtId="43" fontId="15" fillId="0" borderId="0" xfId="1" applyFont="1" applyAlignment="1">
      <alignment horizontal="right"/>
    </xf>
    <xf numFmtId="0" fontId="16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0" fillId="0" borderId="0" xfId="0" applyFont="1" applyAlignment="1">
      <alignment horizontal="left" vertical="center" wrapText="1" indent="1"/>
    </xf>
    <xf numFmtId="0" fontId="18" fillId="0" borderId="0" xfId="0" applyFont="1"/>
    <xf numFmtId="0" fontId="19" fillId="0" borderId="0" xfId="0" applyFont="1" applyAlignment="1">
      <alignment horizontal="center"/>
    </xf>
    <xf numFmtId="43" fontId="18" fillId="0" borderId="0" xfId="1" applyFont="1"/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vertical="center"/>
    </xf>
    <xf numFmtId="0" fontId="18" fillId="0" borderId="0" xfId="0" applyFont="1" applyAlignment="1">
      <alignment horizontal="center" vertical="top"/>
    </xf>
    <xf numFmtId="0" fontId="22" fillId="0" borderId="0" xfId="0" applyFont="1" applyAlignment="1">
      <alignment horizontal="left" vertical="center" wrapText="1"/>
    </xf>
    <xf numFmtId="0" fontId="22" fillId="0" borderId="0" xfId="0" applyFont="1" applyAlignment="1">
      <alignment horizontal="center" vertical="top" wrapText="1"/>
    </xf>
    <xf numFmtId="43" fontId="22" fillId="0" borderId="0" xfId="0" applyNumberFormat="1" applyFont="1" applyAlignment="1">
      <alignment horizontal="center" vertical="top" wrapText="1"/>
    </xf>
    <xf numFmtId="166" fontId="23" fillId="0" borderId="0" xfId="0" applyNumberFormat="1" applyFont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9" fontId="22" fillId="0" borderId="0" xfId="2" applyFont="1" applyFill="1" applyBorder="1" applyAlignment="1">
      <alignment horizontal="center" vertical="top" wrapText="1"/>
    </xf>
    <xf numFmtId="167" fontId="24" fillId="0" borderId="0" xfId="0" applyNumberFormat="1" applyFont="1" applyAlignment="1">
      <alignment horizontal="left" vertical="top" wrapText="1"/>
    </xf>
    <xf numFmtId="0" fontId="25" fillId="0" borderId="0" xfId="0" applyFont="1" applyAlignment="1">
      <alignment horizontal="left" vertical="top" wrapText="1"/>
    </xf>
    <xf numFmtId="43" fontId="25" fillId="0" borderId="0" xfId="0" applyNumberFormat="1" applyFont="1" applyAlignment="1">
      <alignment horizontal="center" vertical="top" wrapText="1"/>
    </xf>
    <xf numFmtId="43" fontId="25" fillId="0" borderId="0" xfId="3" applyFont="1" applyFill="1" applyBorder="1" applyAlignment="1">
      <alignment horizontal="center" vertical="top" wrapText="1"/>
    </xf>
    <xf numFmtId="43" fontId="13" fillId="0" borderId="0" xfId="3" applyFont="1" applyFill="1" applyBorder="1" applyAlignment="1">
      <alignment horizontal="center" vertical="top" wrapText="1"/>
    </xf>
    <xf numFmtId="0" fontId="18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center" wrapText="1"/>
    </xf>
    <xf numFmtId="4" fontId="22" fillId="0" borderId="0" xfId="3" applyNumberFormat="1" applyFont="1" applyFill="1" applyBorder="1" applyAlignment="1">
      <alignment horizontal="center" vertical="center" wrapText="1"/>
    </xf>
    <xf numFmtId="4" fontId="22" fillId="0" borderId="0" xfId="3" applyNumberFormat="1" applyFont="1" applyFill="1" applyBorder="1" applyAlignment="1">
      <alignment horizontal="right" vertical="center" wrapText="1"/>
    </xf>
    <xf numFmtId="0" fontId="22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43" fontId="22" fillId="0" borderId="0" xfId="0" applyNumberFormat="1" applyFont="1" applyAlignment="1">
      <alignment horizontal="center" vertical="center" wrapText="1"/>
    </xf>
    <xf numFmtId="4" fontId="26" fillId="0" borderId="0" xfId="0" applyNumberFormat="1" applyFont="1" applyAlignment="1">
      <alignment horizontal="center" vertical="center" wrapText="1"/>
    </xf>
    <xf numFmtId="43" fontId="26" fillId="0" borderId="0" xfId="1" applyFont="1" applyFill="1" applyBorder="1" applyAlignment="1">
      <alignment horizontal="center" vertical="center" wrapText="1"/>
    </xf>
    <xf numFmtId="43" fontId="18" fillId="0" borderId="0" xfId="0" applyNumberFormat="1" applyFont="1"/>
    <xf numFmtId="0" fontId="27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43" fontId="28" fillId="0" borderId="0" xfId="0" applyNumberFormat="1" applyFont="1"/>
    <xf numFmtId="0" fontId="17" fillId="0" borderId="0" xfId="0" applyFont="1"/>
    <xf numFmtId="43" fontId="0" fillId="0" borderId="0" xfId="3" applyFont="1"/>
    <xf numFmtId="0" fontId="0" fillId="0" borderId="0" xfId="0" applyAlignment="1">
      <alignment horizontal="center"/>
    </xf>
    <xf numFmtId="43" fontId="0" fillId="0" borderId="0" xfId="0" applyNumberFormat="1"/>
    <xf numFmtId="0" fontId="27" fillId="0" borderId="0" xfId="0" applyFont="1" applyAlignment="1">
      <alignment horizontal="left"/>
    </xf>
    <xf numFmtId="0" fontId="27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vertical="center"/>
    </xf>
    <xf numFmtId="0" fontId="3" fillId="0" borderId="0" xfId="0" applyFont="1"/>
    <xf numFmtId="9" fontId="29" fillId="0" borderId="0" xfId="2" applyFont="1"/>
    <xf numFmtId="0" fontId="30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 wrapText="1" indent="2"/>
    </xf>
    <xf numFmtId="0" fontId="16" fillId="0" borderId="4" xfId="0" applyFont="1" applyBorder="1" applyAlignment="1">
      <alignment vertical="center" wrapText="1"/>
    </xf>
    <xf numFmtId="0" fontId="10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vertical="top" wrapText="1"/>
    </xf>
    <xf numFmtId="0" fontId="32" fillId="0" borderId="0" xfId="0" applyFont="1" applyAlignment="1">
      <alignment vertical="center" wrapText="1"/>
    </xf>
    <xf numFmtId="43" fontId="3" fillId="0" borderId="0" xfId="0" applyNumberFormat="1" applyFont="1"/>
    <xf numFmtId="0" fontId="11" fillId="0" borderId="0" xfId="0" applyFont="1" applyAlignment="1">
      <alignment horizontal="left" vertical="center" wrapText="1"/>
    </xf>
    <xf numFmtId="43" fontId="4" fillId="0" borderId="0" xfId="0" applyNumberFormat="1" applyFont="1" applyAlignment="1">
      <alignment vertical="top" wrapText="1"/>
    </xf>
    <xf numFmtId="43" fontId="4" fillId="0" borderId="0" xfId="0" applyNumberFormat="1" applyFont="1" applyAlignment="1">
      <alignment vertical="center" wrapText="1"/>
    </xf>
    <xf numFmtId="0" fontId="11" fillId="0" borderId="0" xfId="0" applyFont="1" applyAlignment="1">
      <alignment vertical="center" wrapText="1"/>
    </xf>
    <xf numFmtId="43" fontId="10" fillId="0" borderId="1" xfId="0" applyNumberFormat="1" applyFont="1" applyBorder="1" applyAlignment="1">
      <alignment horizontal="center" vertical="center" wrapText="1"/>
    </xf>
    <xf numFmtId="4" fontId="33" fillId="0" borderId="0" xfId="0" applyNumberFormat="1" applyFont="1"/>
    <xf numFmtId="43" fontId="34" fillId="0" borderId="0" xfId="1" applyFont="1"/>
    <xf numFmtId="43" fontId="15" fillId="0" borderId="0" xfId="3" applyFont="1"/>
    <xf numFmtId="43" fontId="11" fillId="0" borderId="0" xfId="0" applyNumberFormat="1" applyFont="1" applyAlignment="1">
      <alignment horizontal="left" vertical="center" wrapText="1" indent="4"/>
    </xf>
    <xf numFmtId="43" fontId="10" fillId="0" borderId="5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 indent="1"/>
    </xf>
    <xf numFmtId="168" fontId="4" fillId="0" borderId="0" xfId="0" applyNumberFormat="1" applyFont="1"/>
    <xf numFmtId="0" fontId="27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28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0" fillId="0" borderId="0" xfId="0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1" fontId="13" fillId="0" borderId="0" xfId="1" applyNumberFormat="1" applyFont="1" applyAlignment="1">
      <alignment horizontal="center" vertical="center" wrapText="1"/>
    </xf>
    <xf numFmtId="41" fontId="13" fillId="0" borderId="0" xfId="1" applyNumberFormat="1" applyFont="1" applyAlignment="1">
      <alignment horizontal="center" vertical="center" wrapText="1"/>
    </xf>
    <xf numFmtId="43" fontId="32" fillId="0" borderId="3" xfId="1" applyFont="1" applyBorder="1" applyAlignment="1">
      <alignment horizontal="center" vertical="center" wrapText="1"/>
    </xf>
    <xf numFmtId="43" fontId="32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vertical="top" wrapText="1"/>
    </xf>
    <xf numFmtId="43" fontId="15" fillId="0" borderId="0" xfId="1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32" fillId="0" borderId="0" xfId="0" applyFont="1" applyAlignment="1">
      <alignment horizontal="left" vertical="center" wrapText="1"/>
    </xf>
    <xf numFmtId="43" fontId="13" fillId="0" borderId="0" xfId="1" applyFont="1" applyAlignment="1">
      <alignment horizontal="justify" vertical="center" wrapText="1"/>
    </xf>
    <xf numFmtId="0" fontId="13" fillId="0" borderId="0" xfId="0" applyFont="1" applyAlignment="1">
      <alignment horizontal="justify" vertical="center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43" fontId="13" fillId="0" borderId="1" xfId="1" applyFont="1" applyBorder="1" applyAlignment="1">
      <alignment horizontal="center" vertical="center" wrapText="1"/>
    </xf>
    <xf numFmtId="43" fontId="32" fillId="0" borderId="1" xfId="1" applyFont="1" applyBorder="1" applyAlignment="1">
      <alignment horizontal="center" vertical="center" wrapText="1"/>
    </xf>
    <xf numFmtId="43" fontId="15" fillId="0" borderId="0" xfId="1" applyFont="1" applyAlignment="1"/>
    <xf numFmtId="43" fontId="34" fillId="0" borderId="0" xfId="1" applyFont="1" applyAlignment="1"/>
    <xf numFmtId="43" fontId="34" fillId="0" borderId="0" xfId="0" applyNumberFormat="1" applyFont="1"/>
    <xf numFmtId="169" fontId="3" fillId="0" borderId="0" xfId="0" applyNumberFormat="1" applyFont="1"/>
    <xf numFmtId="43" fontId="33" fillId="0" borderId="0" xfId="1" applyFont="1"/>
    <xf numFmtId="0" fontId="33" fillId="0" borderId="0" xfId="0" applyFont="1"/>
    <xf numFmtId="0" fontId="17" fillId="0" borderId="0" xfId="0" applyFont="1" applyAlignment="1">
      <alignment horizontal="center"/>
    </xf>
    <xf numFmtId="43" fontId="35" fillId="0" borderId="0" xfId="1" applyFont="1" applyFill="1" applyAlignment="1">
      <alignment vertical="center"/>
    </xf>
    <xf numFmtId="0" fontId="36" fillId="2" borderId="0" xfId="0" applyFont="1" applyFill="1" applyAlignment="1">
      <alignment horizontal="center" vertical="center"/>
    </xf>
    <xf numFmtId="43" fontId="36" fillId="0" borderId="0" xfId="1" applyFont="1" applyFill="1" applyAlignment="1">
      <alignment vertical="center"/>
    </xf>
    <xf numFmtId="0" fontId="9" fillId="2" borderId="0" xfId="0" applyFont="1" applyFill="1" applyAlignment="1">
      <alignment horizontal="center" vertical="center"/>
    </xf>
    <xf numFmtId="0" fontId="37" fillId="2" borderId="0" xfId="0" applyFont="1" applyFill="1" applyAlignment="1">
      <alignment horizontal="center" vertical="center"/>
    </xf>
    <xf numFmtId="43" fontId="37" fillId="0" borderId="0" xfId="1" applyFont="1" applyFill="1" applyAlignment="1">
      <alignment vertical="center"/>
    </xf>
    <xf numFmtId="43" fontId="2" fillId="0" borderId="0" xfId="1" applyFont="1" applyFill="1" applyAlignment="1">
      <alignment horizontal="center" vertical="center"/>
    </xf>
    <xf numFmtId="43" fontId="8" fillId="0" borderId="0" xfId="1" applyFont="1" applyFill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3" fontId="2" fillId="0" borderId="0" xfId="1" applyFont="1" applyFill="1" applyAlignment="1">
      <alignment vertical="center"/>
    </xf>
    <xf numFmtId="0" fontId="2" fillId="0" borderId="0" xfId="0" applyFont="1" applyAlignment="1">
      <alignment vertical="center"/>
    </xf>
    <xf numFmtId="43" fontId="9" fillId="0" borderId="0" xfId="1" applyFont="1" applyFill="1" applyAlignment="1">
      <alignment vertical="center"/>
    </xf>
    <xf numFmtId="43" fontId="15" fillId="0" borderId="0" xfId="1" applyFont="1" applyFill="1"/>
    <xf numFmtId="0" fontId="32" fillId="0" borderId="0" xfId="0" applyFont="1" applyAlignment="1">
      <alignment horizontal="center" vertical="center"/>
    </xf>
    <xf numFmtId="43" fontId="3" fillId="0" borderId="0" xfId="1" applyFont="1" applyFill="1"/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43" fontId="13" fillId="0" borderId="0" xfId="0" applyNumberFormat="1" applyFont="1" applyAlignment="1">
      <alignment horizontal="center" vertical="center"/>
    </xf>
    <xf numFmtId="43" fontId="33" fillId="0" borderId="0" xfId="1" applyFont="1" applyFill="1"/>
    <xf numFmtId="4" fontId="32" fillId="0" borderId="3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indent="5"/>
    </xf>
    <xf numFmtId="43" fontId="13" fillId="0" borderId="0" xfId="1" applyFont="1" applyAlignment="1">
      <alignment horizontal="center" vertical="center"/>
    </xf>
    <xf numFmtId="164" fontId="32" fillId="0" borderId="3" xfId="0" applyNumberFormat="1" applyFont="1" applyBorder="1" applyAlignment="1">
      <alignment horizontal="center" vertical="center"/>
    </xf>
    <xf numFmtId="43" fontId="32" fillId="0" borderId="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left" vertical="center" indent="5"/>
    </xf>
    <xf numFmtId="0" fontId="32" fillId="0" borderId="6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43" fontId="34" fillId="0" borderId="0" xfId="1" applyFont="1" applyFill="1"/>
  </cellXfs>
  <cellStyles count="4">
    <cellStyle name="Millares" xfId="1" builtinId="3"/>
    <cellStyle name="Millares 4" xfId="3" xr:uid="{9DF9CF5D-19DE-4212-B83C-5AB06A57460D}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png"/><Relationship Id="rId2" Type="http://schemas.openxmlformats.org/officeDocument/2006/relationships/image" Target="../media/image3.png"/><Relationship Id="rId1" Type="http://schemas.openxmlformats.org/officeDocument/2006/relationships/image" Target="../media/image1.png"/><Relationship Id="rId4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84365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42726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84365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42726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152400</xdr:rowOff>
    </xdr:from>
    <xdr:to>
      <xdr:col>0</xdr:col>
      <xdr:colOff>1952625</xdr:colOff>
      <xdr:row>5</xdr:row>
      <xdr:rowOff>104775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2450"/>
          <a:ext cx="1952625" cy="5238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65315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42726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492125</xdr:colOff>
      <xdr:row>68</xdr:row>
      <xdr:rowOff>155575</xdr:rowOff>
    </xdr:from>
    <xdr:to>
      <xdr:col>4</xdr:col>
      <xdr:colOff>1155700</xdr:colOff>
      <xdr:row>76</xdr:row>
      <xdr:rowOff>165100</xdr:rowOff>
    </xdr:to>
    <xdr:pic>
      <xdr:nvPicPr>
        <xdr:cNvPr id="7" name="Picture 5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5250" y="9328150"/>
          <a:ext cx="1835150" cy="1609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65315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42726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152400</xdr:rowOff>
    </xdr:from>
    <xdr:to>
      <xdr:col>0</xdr:col>
      <xdr:colOff>1952625</xdr:colOff>
      <xdr:row>5</xdr:row>
      <xdr:rowOff>76200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2450"/>
          <a:ext cx="1952625" cy="523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38100</xdr:rowOff>
    </xdr:from>
    <xdr:to>
      <xdr:col>1</xdr:col>
      <xdr:colOff>1775460</xdr:colOff>
      <xdr:row>5</xdr:row>
      <xdr:rowOff>85725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EE2A307-D38C-4AFE-BA7D-C571D9D281E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5300"/>
          <a:ext cx="2103120" cy="7334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809625</xdr:colOff>
      <xdr:row>38</xdr:row>
      <xdr:rowOff>95250</xdr:rowOff>
    </xdr:from>
    <xdr:to>
      <xdr:col>6</xdr:col>
      <xdr:colOff>716279</xdr:colOff>
      <xdr:row>43</xdr:row>
      <xdr:rowOff>219075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id="{A85C35AE-0DD5-40A5-8664-7C3AAE6C9733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9185" y="6473190"/>
          <a:ext cx="1567814" cy="12668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2</xdr:row>
      <xdr:rowOff>38100</xdr:rowOff>
    </xdr:from>
    <xdr:to>
      <xdr:col>1</xdr:col>
      <xdr:colOff>1775460</xdr:colOff>
      <xdr:row>4</xdr:row>
      <xdr:rowOff>180975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A7687ED-6A57-4651-8B1C-5099C3001DC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5300"/>
          <a:ext cx="2103120" cy="6000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809625</xdr:colOff>
      <xdr:row>38</xdr:row>
      <xdr:rowOff>95250</xdr:rowOff>
    </xdr:from>
    <xdr:to>
      <xdr:col>6</xdr:col>
      <xdr:colOff>716279</xdr:colOff>
      <xdr:row>43</xdr:row>
      <xdr:rowOff>219075</xdr:rowOff>
    </xdr:to>
    <xdr:pic>
      <xdr:nvPicPr>
        <xdr:cNvPr id="5" name="Picture 55">
          <a:extLst>
            <a:ext uri="{FF2B5EF4-FFF2-40B4-BE49-F238E27FC236}">
              <a16:creationId xmlns:a16="http://schemas.microsoft.com/office/drawing/2014/main" id="{24EC0B1F-574A-45D3-9B9F-2DF8BB0B22E3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9185" y="6473190"/>
          <a:ext cx="1567814" cy="12668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2</xdr:row>
      <xdr:rowOff>247650</xdr:rowOff>
    </xdr:from>
    <xdr:to>
      <xdr:col>1</xdr:col>
      <xdr:colOff>1851660</xdr:colOff>
      <xdr:row>6</xdr:row>
      <xdr:rowOff>47625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D989244-1B80-4CDA-84E2-4BE3F46F1F4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2421" y="643890"/>
          <a:ext cx="1866899" cy="77533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962025</xdr:colOff>
      <xdr:row>29</xdr:row>
      <xdr:rowOff>123825</xdr:rowOff>
    </xdr:from>
    <xdr:to>
      <xdr:col>6</xdr:col>
      <xdr:colOff>1192529</xdr:colOff>
      <xdr:row>34</xdr:row>
      <xdr:rowOff>171450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id="{BB025E9F-B6F5-435B-BD99-28683CBF369F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42885" y="6654165"/>
          <a:ext cx="1434464" cy="10382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1</xdr:colOff>
      <xdr:row>2</xdr:row>
      <xdr:rowOff>247650</xdr:rowOff>
    </xdr:from>
    <xdr:to>
      <xdr:col>1</xdr:col>
      <xdr:colOff>1851660</xdr:colOff>
      <xdr:row>5</xdr:row>
      <xdr:rowOff>95250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1DCC147-0D2F-43DC-BA2F-E56EDD47142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2421" y="643890"/>
          <a:ext cx="1866899" cy="62484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962025</xdr:colOff>
      <xdr:row>29</xdr:row>
      <xdr:rowOff>123825</xdr:rowOff>
    </xdr:from>
    <xdr:to>
      <xdr:col>6</xdr:col>
      <xdr:colOff>1192529</xdr:colOff>
      <xdr:row>34</xdr:row>
      <xdr:rowOff>171450</xdr:rowOff>
    </xdr:to>
    <xdr:pic>
      <xdr:nvPicPr>
        <xdr:cNvPr id="5" name="Picture 55">
          <a:extLst>
            <a:ext uri="{FF2B5EF4-FFF2-40B4-BE49-F238E27FC236}">
              <a16:creationId xmlns:a16="http://schemas.microsoft.com/office/drawing/2014/main" id="{1570B89C-155C-4443-BC33-06958114EAAC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42885" y="6654165"/>
          <a:ext cx="1434464" cy="10382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1203324</xdr:colOff>
      <xdr:row>73</xdr:row>
      <xdr:rowOff>44450</xdr:rowOff>
    </xdr:from>
    <xdr:to>
      <xdr:col>2</xdr:col>
      <xdr:colOff>1230629</xdr:colOff>
      <xdr:row>79</xdr:row>
      <xdr:rowOff>171450</xdr:rowOff>
    </xdr:to>
    <xdr:pic>
      <xdr:nvPicPr>
        <xdr:cNvPr id="2" name="Picture 55">
          <a:extLst>
            <a:ext uri="{FF2B5EF4-FFF2-40B4-BE49-F238E27FC236}">
              <a16:creationId xmlns:a16="http://schemas.microsoft.com/office/drawing/2014/main" id="{D459506D-7C36-40DB-BD00-73D197864E4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26684" y="8540750"/>
          <a:ext cx="1505585" cy="13157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1575435</xdr:colOff>
      <xdr:row>2</xdr:row>
      <xdr:rowOff>95250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6F9F981-6C46-4A8E-86AF-506830EF4E9A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1590675" cy="44386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1203324</xdr:colOff>
      <xdr:row>73</xdr:row>
      <xdr:rowOff>44450</xdr:rowOff>
    </xdr:from>
    <xdr:to>
      <xdr:col>2</xdr:col>
      <xdr:colOff>1230629</xdr:colOff>
      <xdr:row>79</xdr:row>
      <xdr:rowOff>171450</xdr:rowOff>
    </xdr:to>
    <xdr:pic>
      <xdr:nvPicPr>
        <xdr:cNvPr id="4" name="Picture 55">
          <a:extLst>
            <a:ext uri="{FF2B5EF4-FFF2-40B4-BE49-F238E27FC236}">
              <a16:creationId xmlns:a16="http://schemas.microsoft.com/office/drawing/2014/main" id="{79203884-0925-43FB-96D1-AFACF87EEC1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26684" y="8540750"/>
          <a:ext cx="1505585" cy="13157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1575435</xdr:colOff>
      <xdr:row>2</xdr:row>
      <xdr:rowOff>76200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FB114ED0-BA7A-41C7-BC4D-15C8BF49FE94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1590675" cy="42481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99605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E8555CA-2758-43DF-A0C4-E5D8A089EC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8696" y="27214"/>
          <a:ext cx="0" cy="4533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609600</xdr:colOff>
      <xdr:row>41</xdr:row>
      <xdr:rowOff>152400</xdr:rowOff>
    </xdr:from>
    <xdr:to>
      <xdr:col>3</xdr:col>
      <xdr:colOff>1212215</xdr:colOff>
      <xdr:row>49</xdr:row>
      <xdr:rowOff>161925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id="{2D60699B-2F9C-4BC9-B042-FB85560EBB6F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28260" y="8458200"/>
          <a:ext cx="1905635" cy="159448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1718310</xdr:colOff>
      <xdr:row>3</xdr:row>
      <xdr:rowOff>91440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BD4BF48-4FC1-4548-8CCE-1738A555C23C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733550" cy="67056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80555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08E2929-4189-4F1F-B0D5-F7DF0AD3D9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8696" y="27214"/>
          <a:ext cx="0" cy="434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428626</xdr:colOff>
      <xdr:row>45</xdr:row>
      <xdr:rowOff>123825</xdr:rowOff>
    </xdr:from>
    <xdr:to>
      <xdr:col>4</xdr:col>
      <xdr:colOff>8255</xdr:colOff>
      <xdr:row>49</xdr:row>
      <xdr:rowOff>114300</xdr:rowOff>
    </xdr:to>
    <xdr:pic>
      <xdr:nvPicPr>
        <xdr:cNvPr id="6" name="Picture 55">
          <a:extLst>
            <a:ext uri="{FF2B5EF4-FFF2-40B4-BE49-F238E27FC236}">
              <a16:creationId xmlns:a16="http://schemas.microsoft.com/office/drawing/2014/main" id="{DDC14FE1-D8FE-49C2-B53D-CA285312F693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27446" y="9222105"/>
          <a:ext cx="867409" cy="78295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1718310</xdr:colOff>
      <xdr:row>3</xdr:row>
      <xdr:rowOff>62865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1E925EB1-F249-4161-9E77-96147A667D7A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733550" cy="64198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payano/Desktop/Trabajos%20Realizados%20por%20Cynthia%20Payano/Estados%20Financieros/A&#241;o%202025/Noviembre%20%202025/Estados%20Financieros%20Noviembre%202025%20analisi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NAL-cont-01\Users\Users\gpayano\Desktop\Trabajos%20Realizados%20por%20Cynthia%20Payano\Estados%20Financieros\A&#241;o%202022\Septiembre%202022\Estados%20Financieros%20%20Septiembre%20%20%20%20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Cambio de Patrimonio"/>
      <sheetName val="Estados de Comparacion de los I"/>
      <sheetName val="Efectivo y Equivalente a efecti"/>
      <sheetName val="Cuentas Por Cobrar"/>
      <sheetName val="Enviado a Cobrar"/>
      <sheetName val="Notas de credito"/>
      <sheetName val="Inventario"/>
      <sheetName val="Consumo x Inventario"/>
      <sheetName val="Pagos Anticipados "/>
      <sheetName val="Activo Fijo"/>
      <sheetName val="Cuentas Por Pagar"/>
      <sheetName val="Ejecucion Presupuestaria"/>
      <sheetName val="Consolidado de ejecuciones"/>
      <sheetName val="Hoja4"/>
    </sheetNames>
    <sheetDataSet>
      <sheetData sheetId="0" refreshError="1">
        <row r="63">
          <cell r="C63">
            <v>-18935408.943333313</v>
          </cell>
        </row>
      </sheetData>
      <sheetData sheetId="1" refreshError="1">
        <row r="35">
          <cell r="B35">
            <v>-18935408.943333313</v>
          </cell>
        </row>
      </sheetData>
      <sheetData sheetId="2" refreshError="1">
        <row r="59">
          <cell r="B59">
            <v>-63218447.869999997</v>
          </cell>
        </row>
      </sheetData>
      <sheetData sheetId="3" refreshError="1"/>
      <sheetData sheetId="4" refreshError="1"/>
      <sheetData sheetId="5" refreshError="1">
        <row r="27">
          <cell r="C27">
            <v>230085816.27000001</v>
          </cell>
        </row>
      </sheetData>
      <sheetData sheetId="6" refreshError="1">
        <row r="19">
          <cell r="D19">
            <v>191214605</v>
          </cell>
        </row>
      </sheetData>
      <sheetData sheetId="7" refreshError="1">
        <row r="28">
          <cell r="E28">
            <v>43046004.609999999</v>
          </cell>
        </row>
      </sheetData>
      <sheetData sheetId="8" refreshError="1">
        <row r="15">
          <cell r="D15">
            <v>226947.1</v>
          </cell>
        </row>
      </sheetData>
      <sheetData sheetId="9" refreshError="1">
        <row r="22">
          <cell r="C22">
            <v>158823565.54011202</v>
          </cell>
        </row>
      </sheetData>
      <sheetData sheetId="10" refreshError="1">
        <row r="22">
          <cell r="C22">
            <v>29574269.66</v>
          </cell>
        </row>
      </sheetData>
      <sheetData sheetId="11" refreshError="1">
        <row r="20">
          <cell r="K20">
            <v>575258.77166666673</v>
          </cell>
          <cell r="L20">
            <v>166137.24333333332</v>
          </cell>
        </row>
      </sheetData>
      <sheetData sheetId="12" refreshError="1">
        <row r="21">
          <cell r="D21">
            <v>154564738.18000001</v>
          </cell>
        </row>
        <row r="23">
          <cell r="D23">
            <v>1883698.23</v>
          </cell>
        </row>
      </sheetData>
      <sheetData sheetId="13" refreshError="1"/>
      <sheetData sheetId="14" refreshError="1">
        <row r="6">
          <cell r="Q6">
            <v>97500152.060000002</v>
          </cell>
        </row>
        <row r="7">
          <cell r="Q7">
            <v>8339802.5899999989</v>
          </cell>
        </row>
        <row r="8">
          <cell r="Q8">
            <v>31254068.269999996</v>
          </cell>
        </row>
        <row r="9">
          <cell r="Q9">
            <v>1834018.28</v>
          </cell>
        </row>
        <row r="14">
          <cell r="G14">
            <v>28453448.199999999</v>
          </cell>
          <cell r="J14">
            <v>193794.12</v>
          </cell>
        </row>
        <row r="15">
          <cell r="G15">
            <v>47062351.009999998</v>
          </cell>
        </row>
        <row r="183">
          <cell r="J183">
            <v>350</v>
          </cell>
        </row>
      </sheetData>
      <sheetData sheetId="15" refreshError="1">
        <row r="6">
          <cell r="O6">
            <v>671991043.31999993</v>
          </cell>
        </row>
        <row r="7">
          <cell r="O7">
            <v>58549614.929999992</v>
          </cell>
        </row>
        <row r="8">
          <cell r="O8">
            <v>254040836.04000002</v>
          </cell>
        </row>
        <row r="9">
          <cell r="O9">
            <v>67947475.959999993</v>
          </cell>
        </row>
        <row r="13">
          <cell r="O13">
            <v>631031053.90999985</v>
          </cell>
        </row>
        <row r="14">
          <cell r="O14">
            <v>524690931.69999993</v>
          </cell>
        </row>
        <row r="15">
          <cell r="O15">
            <v>181512.2</v>
          </cell>
        </row>
      </sheetData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fectivo y Equivalente a efecti"/>
      <sheetName val="Cuentas Por Cobrar"/>
      <sheetName val="Pagos Anticipados "/>
      <sheetName val="Inventario"/>
      <sheetName val="Activo Fijo"/>
      <sheetName val="Cuentas Por Pagar"/>
      <sheetName val="Ejecucion Presupuestaria"/>
      <sheetName val="Hoja1"/>
      <sheetName val="Hoja2"/>
      <sheetName val="NOTAS 7 AL 48 "/>
      <sheetName val="NOTA P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7">
          <cell r="B17">
            <v>412502736.45999998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5">
          <cell r="C15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L1048576"/>
  <sheetViews>
    <sheetView tabSelected="1" topLeftCell="A67" workbookViewId="0">
      <selection activeCell="E79" sqref="A1:E79"/>
    </sheetView>
  </sheetViews>
  <sheetFormatPr baseColWidth="10" defaultColWidth="11.44140625" defaultRowHeight="15.6" x14ac:dyDescent="0.3"/>
  <cols>
    <col min="1" max="1" width="42.44140625" style="6" customWidth="1"/>
    <col min="2" max="2" width="20.88671875" style="6" customWidth="1"/>
    <col min="3" max="3" width="26" style="5" customWidth="1"/>
    <col min="4" max="4" width="17.5546875" style="6" bestFit="1" customWidth="1"/>
    <col min="5" max="6" width="18.5546875" style="4" bestFit="1" customWidth="1"/>
    <col min="7" max="7" width="14.44140625" style="4" bestFit="1" customWidth="1"/>
    <col min="8" max="8" width="17.44140625" style="4" bestFit="1" customWidth="1"/>
    <col min="9" max="9" width="16.33203125" style="4" bestFit="1" customWidth="1"/>
    <col min="10" max="10" width="12.109375" style="5" bestFit="1" customWidth="1"/>
    <col min="11" max="11" width="14.44140625" style="5" bestFit="1" customWidth="1"/>
    <col min="12" max="16384" width="11.44140625" style="6"/>
  </cols>
  <sheetData>
    <row r="3" spans="1:12" x14ac:dyDescent="0.3">
      <c r="A3" s="1"/>
      <c r="B3" s="2"/>
      <c r="C3" s="1"/>
      <c r="D3" s="3"/>
    </row>
    <row r="4" spans="1:12" x14ac:dyDescent="0.3">
      <c r="A4" s="1"/>
      <c r="B4" s="2"/>
      <c r="C4" s="1"/>
      <c r="D4" s="3"/>
    </row>
    <row r="5" spans="1:12" x14ac:dyDescent="0.3">
      <c r="A5" s="1"/>
      <c r="B5" s="2"/>
      <c r="C5" s="1"/>
      <c r="D5" s="3"/>
    </row>
    <row r="6" spans="1:12" ht="19.2" x14ac:dyDescent="0.3">
      <c r="A6" s="1"/>
      <c r="B6" s="7" t="s">
        <v>0</v>
      </c>
      <c r="C6" s="8"/>
      <c r="D6" s="3"/>
    </row>
    <row r="7" spans="1:12" ht="19.2" x14ac:dyDescent="0.3">
      <c r="A7" s="1"/>
      <c r="B7" s="9" t="s">
        <v>1</v>
      </c>
      <c r="C7" s="10"/>
      <c r="D7" s="3"/>
    </row>
    <row r="8" spans="1:12" ht="17.399999999999999" x14ac:dyDescent="0.3">
      <c r="A8" s="1"/>
      <c r="B8" s="11" t="s">
        <v>2</v>
      </c>
      <c r="C8" s="12"/>
      <c r="D8" s="3"/>
    </row>
    <row r="9" spans="1:12" ht="17.399999999999999" x14ac:dyDescent="0.3">
      <c r="A9" s="1"/>
      <c r="B9" s="11" t="s">
        <v>3</v>
      </c>
      <c r="C9" s="12"/>
      <c r="D9" s="3"/>
      <c r="L9" s="13"/>
    </row>
    <row r="10" spans="1:12" x14ac:dyDescent="0.3">
      <c r="A10" s="1"/>
      <c r="B10" s="14" t="s">
        <v>4</v>
      </c>
      <c r="C10" s="2"/>
      <c r="D10" s="3"/>
    </row>
    <row r="11" spans="1:12" x14ac:dyDescent="0.3">
      <c r="A11" s="1"/>
      <c r="B11" s="14"/>
      <c r="C11" s="2"/>
      <c r="D11" s="3"/>
    </row>
    <row r="12" spans="1:12" x14ac:dyDescent="0.3">
      <c r="A12" s="1"/>
      <c r="B12" s="14"/>
      <c r="C12" s="2"/>
      <c r="D12" s="3"/>
    </row>
    <row r="13" spans="1:12" x14ac:dyDescent="0.3">
      <c r="A13" s="1"/>
      <c r="B13" s="2"/>
      <c r="C13" s="15"/>
      <c r="D13" s="3"/>
    </row>
    <row r="14" spans="1:12" x14ac:dyDescent="0.3">
      <c r="A14" s="16" t="s">
        <v>5</v>
      </c>
      <c r="B14" s="17"/>
    </row>
    <row r="15" spans="1:12" x14ac:dyDescent="0.3">
      <c r="A15" s="16" t="s">
        <v>6</v>
      </c>
      <c r="B15" s="17"/>
    </row>
    <row r="16" spans="1:12" x14ac:dyDescent="0.3">
      <c r="A16" s="18" t="s">
        <v>7</v>
      </c>
      <c r="C16" s="19">
        <f>+'[1]Efectivo y Equivalente a efecti'!C27</f>
        <v>230085816.27000001</v>
      </c>
    </row>
    <row r="17" spans="1:4" hidden="1" x14ac:dyDescent="0.3">
      <c r="A17" s="18" t="s">
        <v>37</v>
      </c>
      <c r="C17" s="20">
        <v>0</v>
      </c>
    </row>
    <row r="18" spans="1:4" ht="31.2" hidden="1" x14ac:dyDescent="0.3">
      <c r="A18" s="18" t="s">
        <v>38</v>
      </c>
      <c r="C18" s="20">
        <v>0</v>
      </c>
    </row>
    <row r="19" spans="1:4" x14ac:dyDescent="0.3">
      <c r="A19" s="18" t="s">
        <v>8</v>
      </c>
      <c r="C19" s="19">
        <f>+'[1]Cuentas Por Cobrar'!D19</f>
        <v>191214605</v>
      </c>
    </row>
    <row r="20" spans="1:4" x14ac:dyDescent="0.3">
      <c r="A20" s="18" t="s">
        <v>9</v>
      </c>
      <c r="C20" s="19">
        <f>+[1]Inventario!C22</f>
        <v>158823565.54011202</v>
      </c>
    </row>
    <row r="21" spans="1:4" x14ac:dyDescent="0.3">
      <c r="A21" s="18" t="s">
        <v>10</v>
      </c>
      <c r="C21" s="21">
        <f>+'[1]Pagos Anticipados '!K20</f>
        <v>575258.77166666673</v>
      </c>
    </row>
    <row r="22" spans="1:4" x14ac:dyDescent="0.3">
      <c r="A22" s="18" t="s">
        <v>11</v>
      </c>
      <c r="C22" s="22">
        <v>0</v>
      </c>
    </row>
    <row r="23" spans="1:4" x14ac:dyDescent="0.3">
      <c r="A23" s="16" t="s">
        <v>12</v>
      </c>
      <c r="C23" s="23">
        <f>SUM(C16:C22)</f>
        <v>580699245.58177865</v>
      </c>
    </row>
    <row r="24" spans="1:4" x14ac:dyDescent="0.3">
      <c r="A24" s="16"/>
      <c r="C24" s="24"/>
    </row>
    <row r="25" spans="1:4" x14ac:dyDescent="0.3">
      <c r="A25" s="16" t="s">
        <v>13</v>
      </c>
      <c r="C25" s="25"/>
    </row>
    <row r="26" spans="1:4" hidden="1" x14ac:dyDescent="0.3">
      <c r="A26" s="18" t="s">
        <v>39</v>
      </c>
      <c r="C26" s="26">
        <v>0</v>
      </c>
    </row>
    <row r="27" spans="1:4" hidden="1" x14ac:dyDescent="0.3">
      <c r="A27" s="18" t="s">
        <v>40</v>
      </c>
      <c r="C27" s="26">
        <v>0</v>
      </c>
    </row>
    <row r="28" spans="1:4" hidden="1" x14ac:dyDescent="0.3">
      <c r="A28" s="18" t="s">
        <v>41</v>
      </c>
      <c r="C28" s="26">
        <v>0</v>
      </c>
    </row>
    <row r="29" spans="1:4" hidden="1" x14ac:dyDescent="0.3">
      <c r="A29" s="18" t="s">
        <v>42</v>
      </c>
      <c r="C29" s="26">
        <v>0</v>
      </c>
    </row>
    <row r="30" spans="1:4" x14ac:dyDescent="0.3">
      <c r="A30" s="18" t="s">
        <v>14</v>
      </c>
      <c r="C30" s="20">
        <f>+'[1]Activo Fijo'!D21</f>
        <v>154564738.18000001</v>
      </c>
      <c r="D30" s="13"/>
    </row>
    <row r="31" spans="1:4" x14ac:dyDescent="0.3">
      <c r="A31" s="18" t="s">
        <v>15</v>
      </c>
      <c r="C31" s="27"/>
    </row>
    <row r="32" spans="1:4" hidden="1" x14ac:dyDescent="0.3">
      <c r="A32" s="18" t="s">
        <v>16</v>
      </c>
      <c r="C32" s="28">
        <v>0</v>
      </c>
    </row>
    <row r="33" spans="1:8" x14ac:dyDescent="0.3">
      <c r="A33" s="16" t="s">
        <v>17</v>
      </c>
      <c r="C33" s="23">
        <f>+C30</f>
        <v>154564738.18000001</v>
      </c>
    </row>
    <row r="34" spans="1:8" x14ac:dyDescent="0.3">
      <c r="A34" s="16"/>
      <c r="C34" s="24"/>
    </row>
    <row r="35" spans="1:8" ht="16.2" thickBot="1" x14ac:dyDescent="0.35">
      <c r="A35" s="16" t="s">
        <v>18</v>
      </c>
      <c r="C35" s="29">
        <f>+C23+C33</f>
        <v>735263983.76177859</v>
      </c>
    </row>
    <row r="36" spans="1:8" ht="16.2" thickTop="1" x14ac:dyDescent="0.3">
      <c r="A36" s="47" t="s">
        <v>19</v>
      </c>
      <c r="C36" s="17"/>
    </row>
    <row r="37" spans="1:8" x14ac:dyDescent="0.3">
      <c r="A37" s="47"/>
      <c r="C37" s="30"/>
      <c r="E37" s="4" t="s">
        <v>20</v>
      </c>
      <c r="H37" s="4">
        <v>29677288.309999999</v>
      </c>
    </row>
    <row r="38" spans="1:8" hidden="1" x14ac:dyDescent="0.3">
      <c r="A38" s="18" t="s">
        <v>43</v>
      </c>
      <c r="C38" s="26">
        <v>0</v>
      </c>
    </row>
    <row r="39" spans="1:8" hidden="1" x14ac:dyDescent="0.3">
      <c r="A39" s="18" t="s">
        <v>44</v>
      </c>
      <c r="C39" s="20">
        <f>+'[2]Cuentas Por Pagar'!C15</f>
        <v>0</v>
      </c>
    </row>
    <row r="40" spans="1:8" hidden="1" x14ac:dyDescent="0.3">
      <c r="A40" s="18" t="s">
        <v>45</v>
      </c>
      <c r="C40" s="20">
        <v>0</v>
      </c>
    </row>
    <row r="41" spans="1:8" ht="31.2" hidden="1" x14ac:dyDescent="0.3">
      <c r="A41" s="18" t="s">
        <v>46</v>
      </c>
      <c r="C41" s="20">
        <v>0</v>
      </c>
    </row>
    <row r="42" spans="1:8" ht="31.2" hidden="1" x14ac:dyDescent="0.3">
      <c r="A42" s="18" t="s">
        <v>47</v>
      </c>
      <c r="C42" s="20">
        <v>0</v>
      </c>
    </row>
    <row r="43" spans="1:8" x14ac:dyDescent="0.3">
      <c r="A43" s="18" t="s">
        <v>21</v>
      </c>
      <c r="C43" s="31">
        <v>17059715.329999998</v>
      </c>
      <c r="E43" s="4">
        <v>51672893.280000001</v>
      </c>
      <c r="F43" s="4">
        <f>+E43*0.1</f>
        <v>5167289.3280000007</v>
      </c>
    </row>
    <row r="44" spans="1:8" ht="31.2" hidden="1" x14ac:dyDescent="0.3">
      <c r="A44" s="18" t="s">
        <v>48</v>
      </c>
      <c r="C44" s="20">
        <v>0</v>
      </c>
    </row>
    <row r="45" spans="1:8" hidden="1" x14ac:dyDescent="0.3">
      <c r="A45" s="18" t="s">
        <v>49</v>
      </c>
      <c r="C45" s="20">
        <v>0</v>
      </c>
    </row>
    <row r="46" spans="1:8" hidden="1" x14ac:dyDescent="0.3">
      <c r="A46" s="18" t="s">
        <v>50</v>
      </c>
      <c r="C46" s="22">
        <v>0</v>
      </c>
    </row>
    <row r="47" spans="1:8" x14ac:dyDescent="0.3">
      <c r="A47" s="16" t="s">
        <v>22</v>
      </c>
      <c r="C47" s="23">
        <f>SUM(C38:C46)</f>
        <v>17059715.329999998</v>
      </c>
      <c r="F47" s="4">
        <v>25640131.309999999</v>
      </c>
      <c r="H47" s="4">
        <v>-21831385.623702299</v>
      </c>
    </row>
    <row r="48" spans="1:8" x14ac:dyDescent="0.3">
      <c r="A48" s="16"/>
      <c r="C48" s="24"/>
      <c r="H48" s="4">
        <v>21831385.620000001</v>
      </c>
    </row>
    <row r="49" spans="1:4" x14ac:dyDescent="0.3">
      <c r="A49" s="16" t="s">
        <v>23</v>
      </c>
      <c r="C49" s="17"/>
    </row>
    <row r="50" spans="1:4" x14ac:dyDescent="0.3">
      <c r="A50" s="18" t="s">
        <v>24</v>
      </c>
      <c r="C50" s="27">
        <v>5327210.5199999996</v>
      </c>
    </row>
    <row r="51" spans="1:4" hidden="1" x14ac:dyDescent="0.3">
      <c r="A51" s="18" t="s">
        <v>51</v>
      </c>
      <c r="C51" s="26">
        <v>0</v>
      </c>
    </row>
    <row r="52" spans="1:4" hidden="1" x14ac:dyDescent="0.3">
      <c r="A52" s="18" t="s">
        <v>52</v>
      </c>
      <c r="C52" s="26">
        <v>0</v>
      </c>
    </row>
    <row r="53" spans="1:4" hidden="1" x14ac:dyDescent="0.3">
      <c r="A53" s="18" t="s">
        <v>53</v>
      </c>
      <c r="C53" s="27"/>
    </row>
    <row r="54" spans="1:4" ht="31.2" hidden="1" x14ac:dyDescent="0.3">
      <c r="A54" s="18" t="s">
        <v>54</v>
      </c>
      <c r="C54" s="26">
        <v>0</v>
      </c>
    </row>
    <row r="55" spans="1:4" hidden="1" x14ac:dyDescent="0.3">
      <c r="A55" s="18" t="s">
        <v>55</v>
      </c>
      <c r="C55" s="28">
        <v>0</v>
      </c>
    </row>
    <row r="56" spans="1:4" x14ac:dyDescent="0.3">
      <c r="A56" s="16" t="s">
        <v>25</v>
      </c>
      <c r="C56" s="32">
        <f>SUM(C50:C55)</f>
        <v>5327210.5199999996</v>
      </c>
    </row>
    <row r="57" spans="1:4" hidden="1" x14ac:dyDescent="0.3">
      <c r="A57" s="16"/>
      <c r="C57" s="24"/>
      <c r="D57" s="33"/>
    </row>
    <row r="58" spans="1:4" x14ac:dyDescent="0.3">
      <c r="A58" s="16" t="s">
        <v>26</v>
      </c>
      <c r="C58" s="34">
        <f>+C47+C56</f>
        <v>22386925.849999998</v>
      </c>
      <c r="D58" s="33"/>
    </row>
    <row r="59" spans="1:4" x14ac:dyDescent="0.3">
      <c r="A59" s="16"/>
      <c r="C59" s="24"/>
      <c r="D59" s="33"/>
    </row>
    <row r="60" spans="1:4" x14ac:dyDescent="0.3">
      <c r="A60" s="16" t="s">
        <v>27</v>
      </c>
      <c r="C60" s="17"/>
      <c r="D60" s="33"/>
    </row>
    <row r="61" spans="1:4" x14ac:dyDescent="0.3">
      <c r="A61" s="18" t="s">
        <v>28</v>
      </c>
      <c r="C61" s="20">
        <f>+'[2]Cambio de Patrimonio'!B17</f>
        <v>412502736.45999998</v>
      </c>
      <c r="D61" s="33"/>
    </row>
    <row r="62" spans="1:4" x14ac:dyDescent="0.3">
      <c r="A62" s="18" t="s">
        <v>29</v>
      </c>
      <c r="C62" s="26">
        <v>0</v>
      </c>
      <c r="D62" s="35"/>
    </row>
    <row r="63" spans="1:4" x14ac:dyDescent="0.3">
      <c r="A63" s="18" t="s">
        <v>30</v>
      </c>
      <c r="C63" s="36">
        <f>+'[1]Estado de Rend. Fianac. Mensual'!B35</f>
        <v>-18935408.943333313</v>
      </c>
      <c r="D63" s="33"/>
    </row>
    <row r="64" spans="1:4" x14ac:dyDescent="0.3">
      <c r="A64" s="18" t="s">
        <v>31</v>
      </c>
      <c r="C64" s="20">
        <f>56047220.18+15354479.99+29677288.31-2678446.11+37044590.75+8274457.96-7912224.24+22629996.55+600287.8+11965944.5+103963983.78+7357336.43+59889485.99-22467998.09-436673.405</f>
        <v>319309730.3950001</v>
      </c>
      <c r="D64" s="33"/>
    </row>
    <row r="65" spans="1:11" x14ac:dyDescent="0.3">
      <c r="A65" s="18" t="s">
        <v>32</v>
      </c>
      <c r="C65" s="28">
        <v>0</v>
      </c>
      <c r="D65" s="33"/>
    </row>
    <row r="66" spans="1:11" s="38" customFormat="1" x14ac:dyDescent="0.3">
      <c r="A66" s="37" t="s">
        <v>33</v>
      </c>
      <c r="C66" s="39">
        <f>SUM(C61:C65)</f>
        <v>712877057.91166675</v>
      </c>
      <c r="D66" s="35"/>
      <c r="E66" s="4"/>
      <c r="F66" s="4"/>
      <c r="G66" s="4"/>
      <c r="H66" s="4"/>
      <c r="I66" s="4"/>
      <c r="J66" s="40"/>
      <c r="K66" s="40"/>
    </row>
    <row r="67" spans="1:11" ht="31.8" thickBot="1" x14ac:dyDescent="0.35">
      <c r="A67" s="16" t="s">
        <v>34</v>
      </c>
      <c r="C67" s="41">
        <f>SUM(C58+C66)</f>
        <v>735263983.76166677</v>
      </c>
      <c r="D67" s="35"/>
    </row>
    <row r="68" spans="1:11" ht="16.2" thickTop="1" x14ac:dyDescent="0.3">
      <c r="B68" s="42"/>
      <c r="C68" s="43"/>
      <c r="D68" s="33"/>
    </row>
    <row r="69" spans="1:11" x14ac:dyDescent="0.3">
      <c r="B69" s="5"/>
      <c r="C69" s="44"/>
      <c r="D69" s="33"/>
    </row>
    <row r="70" spans="1:11" x14ac:dyDescent="0.3">
      <c r="B70" s="5"/>
      <c r="C70" s="43"/>
      <c r="D70" s="33"/>
    </row>
    <row r="71" spans="1:11" x14ac:dyDescent="0.3">
      <c r="A71"/>
      <c r="B71" s="13"/>
      <c r="C71" s="43"/>
    </row>
    <row r="72" spans="1:11" x14ac:dyDescent="0.3">
      <c r="C72" s="43"/>
    </row>
    <row r="73" spans="1:11" x14ac:dyDescent="0.3">
      <c r="B73"/>
      <c r="C73" s="43"/>
    </row>
    <row r="74" spans="1:11" x14ac:dyDescent="0.3">
      <c r="A74" s="45" t="s">
        <v>35</v>
      </c>
      <c r="C74" s="43"/>
    </row>
    <row r="75" spans="1:11" x14ac:dyDescent="0.3">
      <c r="A75" s="46" t="s">
        <v>36</v>
      </c>
      <c r="C75" s="43"/>
    </row>
    <row r="76" spans="1:11" x14ac:dyDescent="0.3">
      <c r="C76" s="43"/>
    </row>
    <row r="77" spans="1:11" x14ac:dyDescent="0.3">
      <c r="C77" s="43"/>
    </row>
    <row r="78" spans="1:11" x14ac:dyDescent="0.3">
      <c r="C78" s="43"/>
    </row>
    <row r="79" spans="1:11" x14ac:dyDescent="0.3">
      <c r="C79" s="43"/>
    </row>
    <row r="80" spans="1:11" x14ac:dyDescent="0.3">
      <c r="C80" s="43"/>
    </row>
    <row r="81" spans="3:3" x14ac:dyDescent="0.3">
      <c r="C81" s="43"/>
    </row>
    <row r="82" spans="3:3" x14ac:dyDescent="0.3">
      <c r="C82" s="43"/>
    </row>
    <row r="1048576" spans="9:11" x14ac:dyDescent="0.3">
      <c r="I1048576" s="4">
        <f>SUM(G1048576:H1048576)</f>
        <v>0</v>
      </c>
      <c r="J1048576" s="5">
        <f>SUM(J16)</f>
        <v>0</v>
      </c>
      <c r="K1048576" s="5">
        <f>SUM(K14:K1048575)</f>
        <v>0</v>
      </c>
    </row>
  </sheetData>
  <mergeCells count="1">
    <mergeCell ref="A36:A37"/>
  </mergeCells>
  <pageMargins left="0.70866141732283472" right="0.70866141732283472" top="0.74803149606299213" bottom="0.74803149606299213" header="0.31496062992125984" footer="0.31496062992125984"/>
  <pageSetup scale="70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91D3A-980E-409D-BCF3-78C01E080ED4}">
  <sheetPr>
    <pageSetUpPr fitToPage="1"/>
  </sheetPr>
  <dimension ref="A1:K41"/>
  <sheetViews>
    <sheetView topLeftCell="A21" workbookViewId="0">
      <selection activeCell="G46" sqref="A1:G46"/>
    </sheetView>
  </sheetViews>
  <sheetFormatPr baseColWidth="10" defaultColWidth="11.44140625" defaultRowHeight="18" x14ac:dyDescent="0.35"/>
  <cols>
    <col min="1" max="1" width="4.5546875" style="48" bestFit="1" customWidth="1"/>
    <col min="2" max="2" width="45" style="48" customWidth="1"/>
    <col min="3" max="3" width="23" style="48" bestFit="1" customWidth="1"/>
    <col min="4" max="4" width="24.44140625" style="48" bestFit="1" customWidth="1"/>
    <col min="5" max="5" width="18.33203125" style="48" customWidth="1"/>
    <col min="6" max="6" width="24.109375" style="76" customWidth="1"/>
    <col min="7" max="10" width="11.44140625" style="48"/>
    <col min="11" max="11" width="21.6640625" style="50" bestFit="1" customWidth="1"/>
    <col min="12" max="12" width="20.109375" style="48" bestFit="1" customWidth="1"/>
    <col min="13" max="16384" width="11.44140625" style="48"/>
  </cols>
  <sheetData>
    <row r="1" spans="1:7" x14ac:dyDescent="0.35">
      <c r="B1" s="49" t="s">
        <v>56</v>
      </c>
      <c r="C1" s="49"/>
      <c r="D1" s="49"/>
      <c r="E1" s="49"/>
      <c r="F1" s="49"/>
    </row>
    <row r="2" spans="1:7" x14ac:dyDescent="0.35">
      <c r="A2" s="51" t="s">
        <v>57</v>
      </c>
      <c r="B2" s="51"/>
      <c r="C2" s="51"/>
      <c r="D2" s="51"/>
      <c r="E2" s="51"/>
      <c r="F2" s="51"/>
      <c r="G2" s="52"/>
    </row>
    <row r="3" spans="1:7" x14ac:dyDescent="0.35">
      <c r="A3" s="51" t="s">
        <v>58</v>
      </c>
      <c r="B3" s="51"/>
      <c r="C3" s="51"/>
      <c r="D3" s="51"/>
      <c r="E3" s="51"/>
      <c r="F3" s="51"/>
      <c r="G3" s="52"/>
    </row>
    <row r="4" spans="1:7" x14ac:dyDescent="0.35">
      <c r="A4" s="51" t="s">
        <v>59</v>
      </c>
      <c r="B4" s="51"/>
      <c r="C4" s="51"/>
      <c r="D4" s="51"/>
      <c r="E4" s="51"/>
      <c r="F4" s="51"/>
      <c r="G4" s="52"/>
    </row>
    <row r="5" spans="1:7" x14ac:dyDescent="0.35">
      <c r="A5" s="53" t="s">
        <v>60</v>
      </c>
      <c r="B5" s="53"/>
      <c r="C5" s="53"/>
      <c r="D5" s="53"/>
      <c r="E5" s="53"/>
      <c r="F5" s="53"/>
      <c r="G5" s="54"/>
    </row>
    <row r="6" spans="1:7" x14ac:dyDescent="0.35">
      <c r="A6" s="55"/>
      <c r="B6" s="55"/>
      <c r="C6" s="55"/>
      <c r="D6" s="55"/>
      <c r="E6" s="55"/>
      <c r="F6" s="55"/>
      <c r="G6" s="55"/>
    </row>
    <row r="7" spans="1:7" ht="52.2" x14ac:dyDescent="0.35">
      <c r="A7" s="56" t="s">
        <v>61</v>
      </c>
      <c r="B7" s="56"/>
      <c r="C7" s="57" t="s">
        <v>62</v>
      </c>
      <c r="D7" s="57" t="s">
        <v>63</v>
      </c>
      <c r="E7" s="57" t="s">
        <v>64</v>
      </c>
      <c r="F7" s="58" t="s">
        <v>65</v>
      </c>
    </row>
    <row r="8" spans="1:7" x14ac:dyDescent="0.35">
      <c r="A8" s="59">
        <v>1</v>
      </c>
      <c r="B8" s="60" t="s">
        <v>66</v>
      </c>
      <c r="C8" s="58">
        <f>SUM(C9:C17)</f>
        <v>1169454652</v>
      </c>
      <c r="D8" s="58">
        <f>SUM(D9:D17)</f>
        <v>1155903497.8099997</v>
      </c>
      <c r="E8" s="61">
        <f t="shared" ref="E8:E28" si="0">+D8/C8</f>
        <v>0.98841241584970818</v>
      </c>
      <c r="F8" s="58">
        <f>+C8-D8</f>
        <v>13551154.190000296</v>
      </c>
    </row>
    <row r="9" spans="1:7" hidden="1" x14ac:dyDescent="0.35">
      <c r="A9" s="62">
        <v>1.1000000000000001</v>
      </c>
      <c r="B9" s="63" t="s">
        <v>67</v>
      </c>
      <c r="C9" s="64">
        <v>0</v>
      </c>
      <c r="D9" s="64">
        <v>0</v>
      </c>
      <c r="E9" s="61" t="e">
        <f t="shared" si="0"/>
        <v>#DIV/0!</v>
      </c>
      <c r="F9" s="58">
        <f t="shared" ref="F9:F28" si="1">+C9-D9</f>
        <v>0</v>
      </c>
    </row>
    <row r="10" spans="1:7" hidden="1" x14ac:dyDescent="0.35">
      <c r="A10" s="62">
        <v>1.2</v>
      </c>
      <c r="B10" s="63" t="s">
        <v>68</v>
      </c>
      <c r="C10" s="64">
        <v>0</v>
      </c>
      <c r="D10" s="64">
        <v>0</v>
      </c>
      <c r="E10" s="61" t="e">
        <f t="shared" si="0"/>
        <v>#DIV/0!</v>
      </c>
      <c r="F10" s="58">
        <f t="shared" si="1"/>
        <v>0</v>
      </c>
    </row>
    <row r="11" spans="1:7" hidden="1" x14ac:dyDescent="0.35">
      <c r="A11" s="62">
        <v>1.3</v>
      </c>
      <c r="B11" s="63" t="s">
        <v>69</v>
      </c>
      <c r="C11" s="64">
        <v>0</v>
      </c>
      <c r="D11" s="64">
        <v>0</v>
      </c>
      <c r="E11" s="61" t="e">
        <f t="shared" si="0"/>
        <v>#DIV/0!</v>
      </c>
      <c r="F11" s="58">
        <f t="shared" si="1"/>
        <v>0</v>
      </c>
    </row>
    <row r="12" spans="1:7" x14ac:dyDescent="0.35">
      <c r="A12" s="62">
        <v>1.4</v>
      </c>
      <c r="B12" s="63" t="s">
        <v>70</v>
      </c>
      <c r="C12" s="65">
        <v>633744919</v>
      </c>
      <c r="D12" s="65">
        <f>+'[1]Consolidado de ejecuciones'!O13</f>
        <v>631031053.90999985</v>
      </c>
      <c r="E12" s="61">
        <f t="shared" si="0"/>
        <v>0.99571773278390552</v>
      </c>
      <c r="F12" s="58">
        <f>+C12-D12</f>
        <v>2713865.0900001526</v>
      </c>
    </row>
    <row r="13" spans="1:7" x14ac:dyDescent="0.35">
      <c r="A13" s="62">
        <v>1.5</v>
      </c>
      <c r="B13" s="63" t="s">
        <v>71</v>
      </c>
      <c r="C13" s="65">
        <v>535709733</v>
      </c>
      <c r="D13" s="65">
        <f>+'[1]Consolidado de ejecuciones'!O14</f>
        <v>524690931.69999993</v>
      </c>
      <c r="E13" s="61">
        <f t="shared" si="0"/>
        <v>0.97943139610644325</v>
      </c>
      <c r="F13" s="58">
        <f t="shared" si="1"/>
        <v>11018801.300000072</v>
      </c>
    </row>
    <row r="14" spans="1:7" x14ac:dyDescent="0.35">
      <c r="A14" s="62">
        <v>1.6</v>
      </c>
      <c r="B14" s="63" t="s">
        <v>72</v>
      </c>
      <c r="C14" s="64"/>
      <c r="D14" s="64">
        <f>+'[1]Consolidado de ejecuciones'!O15</f>
        <v>181512.2</v>
      </c>
      <c r="E14" s="61" t="e">
        <f t="shared" si="0"/>
        <v>#DIV/0!</v>
      </c>
      <c r="F14" s="58">
        <f t="shared" si="1"/>
        <v>-181512.2</v>
      </c>
    </row>
    <row r="15" spans="1:7" hidden="1" x14ac:dyDescent="0.35">
      <c r="A15" s="62">
        <v>1.7</v>
      </c>
      <c r="B15" s="63" t="s">
        <v>73</v>
      </c>
      <c r="C15" s="64">
        <v>0</v>
      </c>
      <c r="D15" s="64">
        <v>0</v>
      </c>
      <c r="E15" s="61" t="e">
        <f t="shared" si="0"/>
        <v>#DIV/0!</v>
      </c>
      <c r="F15" s="58">
        <f t="shared" si="1"/>
        <v>0</v>
      </c>
    </row>
    <row r="16" spans="1:7" hidden="1" x14ac:dyDescent="0.35">
      <c r="A16" s="62">
        <v>1.8</v>
      </c>
      <c r="B16" s="63" t="s">
        <v>74</v>
      </c>
      <c r="C16" s="64">
        <v>0</v>
      </c>
      <c r="D16" s="64">
        <v>0</v>
      </c>
      <c r="E16" s="61" t="e">
        <f t="shared" si="0"/>
        <v>#DIV/0!</v>
      </c>
      <c r="F16" s="58">
        <f t="shared" si="1"/>
        <v>0</v>
      </c>
    </row>
    <row r="17" spans="1:6" ht="18.75" hidden="1" customHeight="1" x14ac:dyDescent="0.35">
      <c r="A17" s="62">
        <v>1.9</v>
      </c>
      <c r="B17" s="63" t="s">
        <v>75</v>
      </c>
      <c r="C17" s="64">
        <v>0</v>
      </c>
      <c r="D17" s="64">
        <v>0</v>
      </c>
      <c r="E17" s="61">
        <v>0</v>
      </c>
      <c r="F17" s="58">
        <f t="shared" si="1"/>
        <v>0</v>
      </c>
    </row>
    <row r="18" spans="1:6" x14ac:dyDescent="0.35">
      <c r="A18" s="59">
        <v>2</v>
      </c>
      <c r="B18" s="60" t="s">
        <v>76</v>
      </c>
      <c r="C18" s="58">
        <f>SUM(C19:C28)</f>
        <v>1169454652</v>
      </c>
      <c r="D18" s="58">
        <f>SUM(D19:D28)</f>
        <v>1052528970.25</v>
      </c>
      <c r="E18" s="61">
        <f t="shared" si="0"/>
        <v>0.90001691681671125</v>
      </c>
      <c r="F18" s="58">
        <f>+C18-D18</f>
        <v>116925681.75</v>
      </c>
    </row>
    <row r="19" spans="1:6" x14ac:dyDescent="0.35">
      <c r="A19" s="62">
        <v>2.1</v>
      </c>
      <c r="B19" s="63" t="s">
        <v>77</v>
      </c>
      <c r="C19" s="64">
        <f>633744919+50428446</f>
        <v>684173365</v>
      </c>
      <c r="D19" s="64">
        <f>+'[1]Consolidado de ejecuciones'!O6</f>
        <v>671991043.31999993</v>
      </c>
      <c r="E19" s="61">
        <f t="shared" si="0"/>
        <v>0.9821941012275448</v>
      </c>
      <c r="F19" s="58">
        <f t="shared" ref="F19:F24" si="2">+C19-D19</f>
        <v>12182321.680000067</v>
      </c>
    </row>
    <row r="20" spans="1:6" x14ac:dyDescent="0.35">
      <c r="A20" s="62">
        <v>2.2000000000000002</v>
      </c>
      <c r="B20" s="63" t="s">
        <v>78</v>
      </c>
      <c r="C20" s="64">
        <v>90324490</v>
      </c>
      <c r="D20" s="66">
        <f>+'[1]Consolidado de ejecuciones'!O7</f>
        <v>58549614.929999992</v>
      </c>
      <c r="E20" s="61">
        <f t="shared" si="0"/>
        <v>0.64821417679745541</v>
      </c>
      <c r="F20" s="58">
        <f t="shared" si="2"/>
        <v>31774875.070000008</v>
      </c>
    </row>
    <row r="21" spans="1:6" x14ac:dyDescent="0.35">
      <c r="A21" s="62">
        <v>2.2999999999999998</v>
      </c>
      <c r="B21" s="63" t="s">
        <v>79</v>
      </c>
      <c r="C21" s="66">
        <v>311764235</v>
      </c>
      <c r="D21" s="64">
        <f>+'[1]Consolidado de ejecuciones'!O8</f>
        <v>254040836.04000002</v>
      </c>
      <c r="E21" s="61">
        <f t="shared" si="0"/>
        <v>0.81484919538637912</v>
      </c>
      <c r="F21" s="58">
        <f t="shared" si="2"/>
        <v>57723398.959999979</v>
      </c>
    </row>
    <row r="22" spans="1:6" hidden="1" x14ac:dyDescent="0.35">
      <c r="A22" s="62">
        <v>2.4</v>
      </c>
      <c r="B22" s="63" t="s">
        <v>80</v>
      </c>
      <c r="C22" s="64"/>
      <c r="E22" s="61" t="e">
        <f t="shared" si="0"/>
        <v>#DIV/0!</v>
      </c>
      <c r="F22" s="58">
        <f t="shared" si="2"/>
        <v>0</v>
      </c>
    </row>
    <row r="23" spans="1:6" hidden="1" x14ac:dyDescent="0.35">
      <c r="A23" s="62">
        <v>2.5</v>
      </c>
      <c r="B23" s="63" t="s">
        <v>81</v>
      </c>
      <c r="C23" s="64"/>
      <c r="D23" s="64"/>
      <c r="E23" s="61" t="e">
        <f t="shared" si="0"/>
        <v>#DIV/0!</v>
      </c>
      <c r="F23" s="58">
        <f t="shared" si="2"/>
        <v>0</v>
      </c>
    </row>
    <row r="24" spans="1:6" x14ac:dyDescent="0.35">
      <c r="A24" s="62">
        <v>2.6</v>
      </c>
      <c r="B24" s="63" t="s">
        <v>82</v>
      </c>
      <c r="C24" s="66">
        <v>83192562</v>
      </c>
      <c r="D24" s="66">
        <f>+'[1]Consolidado de ejecuciones'!O9</f>
        <v>67947475.959999993</v>
      </c>
      <c r="E24" s="61">
        <f t="shared" si="0"/>
        <v>0.81674941036195026</v>
      </c>
      <c r="F24" s="58">
        <f t="shared" si="2"/>
        <v>15245086.040000007</v>
      </c>
    </row>
    <row r="25" spans="1:6" ht="18.75" hidden="1" customHeight="1" x14ac:dyDescent="0.35">
      <c r="A25" s="62">
        <v>2.7</v>
      </c>
      <c r="B25" s="63" t="s">
        <v>83</v>
      </c>
      <c r="C25" s="64"/>
      <c r="D25" s="64"/>
      <c r="E25" s="61"/>
      <c r="F25" s="58">
        <f t="shared" si="1"/>
        <v>0</v>
      </c>
    </row>
    <row r="26" spans="1:6" ht="36" hidden="1" x14ac:dyDescent="0.35">
      <c r="A26" s="62">
        <v>2.8</v>
      </c>
      <c r="B26" s="63" t="s">
        <v>84</v>
      </c>
      <c r="C26" s="64">
        <v>0</v>
      </c>
      <c r="D26" s="64">
        <v>0</v>
      </c>
      <c r="E26" s="61" t="e">
        <f t="shared" si="0"/>
        <v>#DIV/0!</v>
      </c>
      <c r="F26" s="58">
        <f t="shared" si="1"/>
        <v>0</v>
      </c>
    </row>
    <row r="27" spans="1:6" hidden="1" x14ac:dyDescent="0.35">
      <c r="A27" s="62">
        <v>2.9</v>
      </c>
      <c r="B27" s="63" t="s">
        <v>85</v>
      </c>
      <c r="C27" s="64">
        <v>0</v>
      </c>
      <c r="D27" s="64">
        <v>0</v>
      </c>
      <c r="E27" s="61" t="e">
        <f t="shared" si="0"/>
        <v>#DIV/0!</v>
      </c>
      <c r="F27" s="58">
        <f t="shared" si="1"/>
        <v>0</v>
      </c>
    </row>
    <row r="28" spans="1:6" hidden="1" x14ac:dyDescent="0.35">
      <c r="A28" s="62">
        <v>2.1</v>
      </c>
      <c r="B28" s="63" t="s">
        <v>86</v>
      </c>
      <c r="C28" s="64">
        <v>0</v>
      </c>
      <c r="D28" s="64">
        <v>0</v>
      </c>
      <c r="E28" s="61" t="e">
        <f t="shared" si="0"/>
        <v>#DIV/0!</v>
      </c>
      <c r="F28" s="58">
        <f t="shared" si="1"/>
        <v>0</v>
      </c>
    </row>
    <row r="29" spans="1:6" x14ac:dyDescent="0.35">
      <c r="A29" s="67"/>
      <c r="B29" s="68" t="s">
        <v>87</v>
      </c>
      <c r="C29" s="69">
        <f>+C8-C18</f>
        <v>0</v>
      </c>
      <c r="D29" s="69">
        <f>+D8-D18</f>
        <v>103374527.5599997</v>
      </c>
      <c r="E29" s="69">
        <f>+E8-E18</f>
        <v>8.8395499032996927E-2</v>
      </c>
      <c r="F29" s="70">
        <f>+F8-F18</f>
        <v>-103374527.5599997</v>
      </c>
    </row>
    <row r="30" spans="1:6" x14ac:dyDescent="0.35">
      <c r="A30" s="67"/>
      <c r="B30" s="68"/>
      <c r="C30" s="71"/>
      <c r="D30" s="72"/>
      <c r="E30" s="71"/>
      <c r="F30" s="73"/>
    </row>
    <row r="31" spans="1:6" x14ac:dyDescent="0.35">
      <c r="A31" s="67"/>
      <c r="B31" s="68"/>
      <c r="C31" s="71"/>
      <c r="D31" s="74"/>
      <c r="E31" s="71"/>
      <c r="F31" s="73"/>
    </row>
    <row r="32" spans="1:6" x14ac:dyDescent="0.35">
      <c r="A32" s="67"/>
      <c r="B32" s="68"/>
      <c r="C32" s="71"/>
      <c r="D32" s="75"/>
      <c r="E32" s="71"/>
      <c r="F32" s="73"/>
    </row>
    <row r="33" spans="2:6" x14ac:dyDescent="0.35">
      <c r="D33" s="76"/>
    </row>
    <row r="34" spans="2:6" x14ac:dyDescent="0.35">
      <c r="B34" s="77" t="s">
        <v>35</v>
      </c>
      <c r="C34" s="78"/>
      <c r="D34" s="79"/>
      <c r="E34" s="80"/>
      <c r="F34" s="81"/>
    </row>
    <row r="35" spans="2:6" x14ac:dyDescent="0.35">
      <c r="B35" s="46" t="s">
        <v>36</v>
      </c>
      <c r="C35" s="82"/>
      <c r="D35"/>
      <c r="E35" s="82"/>
      <c r="F35" s="81"/>
    </row>
    <row r="36" spans="2:6" x14ac:dyDescent="0.35">
      <c r="B36"/>
      <c r="C36"/>
      <c r="D36" s="83"/>
      <c r="E36"/>
      <c r="F36" s="81"/>
    </row>
    <row r="37" spans="2:6" x14ac:dyDescent="0.35">
      <c r="B37"/>
      <c r="C37"/>
      <c r="D37"/>
      <c r="E37"/>
      <c r="F37" s="81"/>
    </row>
    <row r="38" spans="2:6" x14ac:dyDescent="0.35">
      <c r="B38" s="84"/>
      <c r="C38"/>
      <c r="D38" s="76"/>
      <c r="F38" s="85"/>
    </row>
    <row r="39" spans="2:6" x14ac:dyDescent="0.35">
      <c r="B39" s="86"/>
      <c r="C39"/>
      <c r="F39" s="6"/>
    </row>
    <row r="40" spans="2:6" x14ac:dyDescent="0.35">
      <c r="B40"/>
      <c r="C40"/>
      <c r="D40"/>
      <c r="E40"/>
      <c r="F40" s="81"/>
    </row>
    <row r="41" spans="2:6" x14ac:dyDescent="0.35">
      <c r="B41" s="46"/>
    </row>
  </sheetData>
  <mergeCells count="7">
    <mergeCell ref="A7:B7"/>
    <mergeCell ref="B1:F1"/>
    <mergeCell ref="A2:F2"/>
    <mergeCell ref="A3:F3"/>
    <mergeCell ref="A4:F4"/>
    <mergeCell ref="A5:F5"/>
    <mergeCell ref="A6:G6"/>
  </mergeCells>
  <pageMargins left="0.7" right="0.7" top="0.75" bottom="0.75" header="0.3" footer="0.3"/>
  <pageSetup paperSize="9" scale="5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98050F-6CE1-47C4-95DD-DCC1DC97417A}">
  <sheetPr>
    <pageSetUpPr fitToPage="1"/>
  </sheetPr>
  <dimension ref="B1:L36"/>
  <sheetViews>
    <sheetView topLeftCell="A24" workbookViewId="0">
      <selection activeCell="G37" sqref="A1:G37"/>
    </sheetView>
  </sheetViews>
  <sheetFormatPr baseColWidth="10" defaultColWidth="11.44140625" defaultRowHeight="15.6" x14ac:dyDescent="0.3"/>
  <cols>
    <col min="1" max="1" width="4.5546875" style="6" customWidth="1"/>
    <col min="2" max="2" width="43.44140625" style="6" customWidth="1"/>
    <col min="3" max="3" width="17.44140625" style="6" customWidth="1"/>
    <col min="4" max="4" width="18.44140625" style="6" customWidth="1"/>
    <col min="5" max="5" width="16.44140625" style="6" customWidth="1"/>
    <col min="6" max="6" width="17.44140625" style="6" bestFit="1" customWidth="1"/>
    <col min="7" max="7" width="18.33203125" style="6" bestFit="1" customWidth="1"/>
    <col min="8" max="8" width="20" style="88" customWidth="1"/>
    <col min="9" max="9" width="29.5546875" style="43" customWidth="1"/>
    <col min="10" max="10" width="18.5546875" style="89" bestFit="1" customWidth="1"/>
    <col min="11" max="11" width="18.5546875" style="5" bestFit="1" customWidth="1"/>
    <col min="12" max="12" width="16.33203125" style="5" bestFit="1" customWidth="1"/>
    <col min="13" max="16384" width="11.44140625" style="6"/>
  </cols>
  <sheetData>
    <row r="1" spans="2:12" x14ac:dyDescent="0.3">
      <c r="B1" s="87"/>
    </row>
    <row r="2" spans="2:12" x14ac:dyDescent="0.3">
      <c r="B2" s="90" t="s">
        <v>88</v>
      </c>
      <c r="C2" s="90"/>
      <c r="D2" s="90"/>
      <c r="E2" s="90"/>
      <c r="F2" s="90"/>
      <c r="G2" s="90"/>
    </row>
    <row r="3" spans="2:12" ht="20.399999999999999" x14ac:dyDescent="0.3">
      <c r="B3" s="91" t="s">
        <v>89</v>
      </c>
      <c r="C3" s="91"/>
      <c r="D3" s="91"/>
      <c r="E3" s="91"/>
      <c r="F3" s="91"/>
      <c r="G3" s="91"/>
    </row>
    <row r="4" spans="2:12" ht="20.399999999999999" x14ac:dyDescent="0.3">
      <c r="B4" s="91" t="s">
        <v>90</v>
      </c>
      <c r="C4" s="91"/>
      <c r="D4" s="91"/>
      <c r="E4" s="91"/>
      <c r="F4" s="91"/>
      <c r="G4" s="91"/>
    </row>
    <row r="5" spans="2:12" ht="20.399999999999999" x14ac:dyDescent="0.3">
      <c r="B5" s="91" t="s">
        <v>91</v>
      </c>
      <c r="C5" s="91"/>
      <c r="D5" s="91"/>
      <c r="E5" s="91"/>
      <c r="F5" s="91"/>
      <c r="G5" s="91"/>
    </row>
    <row r="6" spans="2:12" x14ac:dyDescent="0.3">
      <c r="B6" s="17"/>
      <c r="C6" s="17"/>
      <c r="D6" s="92"/>
      <c r="E6" s="17"/>
      <c r="F6" s="17"/>
      <c r="G6" s="17"/>
    </row>
    <row r="7" spans="2:12" x14ac:dyDescent="0.3">
      <c r="B7" s="17"/>
      <c r="C7" s="17"/>
      <c r="D7" s="92"/>
      <c r="E7" s="17"/>
      <c r="F7" s="17"/>
      <c r="G7" s="17"/>
    </row>
    <row r="8" spans="2:12" ht="46.8" x14ac:dyDescent="0.3">
      <c r="B8" s="93"/>
      <c r="C8" s="94" t="s">
        <v>92</v>
      </c>
      <c r="D8" s="94" t="s">
        <v>93</v>
      </c>
      <c r="E8" s="94" t="s">
        <v>94</v>
      </c>
      <c r="F8" s="94" t="s">
        <v>95</v>
      </c>
      <c r="G8" s="94" t="s">
        <v>96</v>
      </c>
    </row>
    <row r="9" spans="2:12" x14ac:dyDescent="0.3">
      <c r="B9" s="17"/>
      <c r="C9" s="95"/>
      <c r="D9" s="92"/>
      <c r="F9" s="95"/>
      <c r="G9" s="95"/>
    </row>
    <row r="10" spans="2:12" x14ac:dyDescent="0.3">
      <c r="B10" s="96" t="s">
        <v>97</v>
      </c>
      <c r="C10" s="23">
        <v>412502736.45999998</v>
      </c>
      <c r="D10" s="23"/>
      <c r="E10" s="23"/>
      <c r="F10" s="23">
        <v>274150236.03000003</v>
      </c>
      <c r="G10" s="23">
        <f>SUM(C10:F10)</f>
        <v>686652972.49000001</v>
      </c>
      <c r="H10" s="97"/>
    </row>
    <row r="11" spans="2:12" x14ac:dyDescent="0.3">
      <c r="B11" s="98" t="s">
        <v>98</v>
      </c>
      <c r="C11" s="99"/>
      <c r="D11" s="20"/>
      <c r="E11" s="100"/>
      <c r="F11" s="100"/>
      <c r="G11" s="100"/>
    </row>
    <row r="12" spans="2:12" x14ac:dyDescent="0.3">
      <c r="B12" s="98" t="s">
        <v>99</v>
      </c>
      <c r="C12" s="99"/>
      <c r="D12" s="99"/>
      <c r="E12" s="100"/>
      <c r="F12" s="20"/>
      <c r="G12" s="20"/>
    </row>
    <row r="13" spans="2:12" x14ac:dyDescent="0.3">
      <c r="B13" s="101" t="s">
        <v>100</v>
      </c>
      <c r="C13" s="99"/>
      <c r="D13" s="99"/>
      <c r="E13" s="100"/>
      <c r="F13" s="20">
        <v>38512513.619999997</v>
      </c>
      <c r="G13" s="23">
        <f>SUM(F13)</f>
        <v>38512513.619999997</v>
      </c>
    </row>
    <row r="14" spans="2:12" x14ac:dyDescent="0.3">
      <c r="B14" s="101" t="s">
        <v>101</v>
      </c>
      <c r="C14" s="22"/>
      <c r="D14" s="22"/>
      <c r="E14" s="22"/>
      <c r="F14" s="102">
        <v>-260897728.74715018</v>
      </c>
      <c r="G14" s="102">
        <f>SUM(C14:F14)</f>
        <v>-260897728.74715018</v>
      </c>
      <c r="I14" s="21"/>
    </row>
    <row r="15" spans="2:12" s="38" customFormat="1" x14ac:dyDescent="0.3">
      <c r="B15" s="16"/>
      <c r="C15" s="23"/>
      <c r="D15" s="23"/>
      <c r="E15" s="23"/>
      <c r="F15" s="23"/>
      <c r="G15" s="23"/>
      <c r="H15" s="103"/>
      <c r="I15" s="104"/>
      <c r="J15" s="89"/>
      <c r="K15" s="40"/>
      <c r="L15" s="40"/>
    </row>
    <row r="16" spans="2:12" s="38" customFormat="1" x14ac:dyDescent="0.3">
      <c r="B16" s="96" t="s">
        <v>102</v>
      </c>
      <c r="C16" s="23">
        <v>412502736.45999998</v>
      </c>
      <c r="D16" s="23"/>
      <c r="E16" s="23">
        <f>SUM(E10:E15)</f>
        <v>0</v>
      </c>
      <c r="F16" s="23">
        <f>SUM(F10:F15)</f>
        <v>51765020.902849853</v>
      </c>
      <c r="G16" s="23">
        <f>SUM(C16:F16)</f>
        <v>464267757.36284983</v>
      </c>
      <c r="H16" s="103"/>
      <c r="I16" s="104"/>
      <c r="J16" s="89"/>
      <c r="K16" s="40"/>
      <c r="L16" s="40"/>
    </row>
    <row r="17" spans="2:9" x14ac:dyDescent="0.3">
      <c r="B17" s="101" t="s">
        <v>98</v>
      </c>
      <c r="C17" s="20"/>
      <c r="D17" s="20"/>
      <c r="E17" s="20"/>
      <c r="F17" s="20"/>
      <c r="G17" s="20"/>
      <c r="H17" s="97"/>
    </row>
    <row r="18" spans="2:9" x14ac:dyDescent="0.3">
      <c r="B18" s="101" t="s">
        <v>99</v>
      </c>
      <c r="C18" s="20"/>
      <c r="D18" s="20"/>
      <c r="E18" s="20"/>
      <c r="F18" s="20"/>
      <c r="G18" s="20"/>
      <c r="H18" s="97"/>
    </row>
    <row r="19" spans="2:9" ht="31.2" x14ac:dyDescent="0.3">
      <c r="B19" s="101" t="s">
        <v>103</v>
      </c>
      <c r="C19" s="20"/>
      <c r="D19" s="20"/>
      <c r="E19" s="20"/>
      <c r="F19" s="20"/>
      <c r="G19" s="20"/>
      <c r="H19" s="105"/>
    </row>
    <row r="20" spans="2:9" x14ac:dyDescent="0.3">
      <c r="B20" s="101" t="s">
        <v>100</v>
      </c>
      <c r="C20" s="20"/>
      <c r="D20" s="20"/>
      <c r="E20" s="20"/>
      <c r="F20" s="31">
        <f>107272630.29+11965944.5+103963983.78+7357336.43+59889485.99-22467998.09-436673.4</f>
        <v>267544709.5</v>
      </c>
      <c r="G20" s="31">
        <f>SUM(F20)</f>
        <v>267544709.5</v>
      </c>
      <c r="H20" s="43"/>
    </row>
    <row r="21" spans="2:9" x14ac:dyDescent="0.3">
      <c r="B21" s="101" t="s">
        <v>101</v>
      </c>
      <c r="D21" s="106"/>
      <c r="E21" s="20"/>
      <c r="F21" s="20">
        <f>+'[1]Estado de Situación Mesual'!C63</f>
        <v>-18935408.943333313</v>
      </c>
      <c r="G21" s="20">
        <f>SUM(F21)</f>
        <v>-18935408.943333313</v>
      </c>
      <c r="H21" s="43"/>
    </row>
    <row r="22" spans="2:9" ht="16.2" thickBot="1" x14ac:dyDescent="0.35">
      <c r="B22" s="16" t="s">
        <v>104</v>
      </c>
      <c r="C22" s="107">
        <f>SUM(C15:C21)</f>
        <v>412502736.45999998</v>
      </c>
      <c r="D22" s="107">
        <f>SUM(D15:D21)</f>
        <v>0</v>
      </c>
      <c r="E22" s="107">
        <f>SUM(E15:E21)</f>
        <v>0</v>
      </c>
      <c r="F22" s="107">
        <f>SUM(F16:F21)</f>
        <v>300374321.45951653</v>
      </c>
      <c r="G22" s="107">
        <f>SUM(G16:G21)</f>
        <v>712877057.91951656</v>
      </c>
      <c r="H22" s="43"/>
    </row>
    <row r="23" spans="2:9" x14ac:dyDescent="0.3">
      <c r="B23" s="16"/>
      <c r="C23" s="24"/>
      <c r="D23" s="24"/>
      <c r="E23" s="24"/>
      <c r="F23" s="23"/>
      <c r="G23" s="23"/>
      <c r="H23" s="43"/>
      <c r="I23" s="21"/>
    </row>
    <row r="24" spans="2:9" x14ac:dyDescent="0.3">
      <c r="B24" s="16"/>
      <c r="C24" s="24"/>
      <c r="D24" s="24"/>
      <c r="E24" s="24"/>
      <c r="F24" s="23"/>
      <c r="G24" s="23"/>
      <c r="H24" s="43"/>
      <c r="I24" s="21"/>
    </row>
    <row r="25" spans="2:9" x14ac:dyDescent="0.3">
      <c r="B25" s="16"/>
      <c r="C25" s="24"/>
      <c r="D25" s="24"/>
      <c r="E25" s="24"/>
      <c r="F25" s="23"/>
      <c r="G25" s="23"/>
      <c r="H25" s="43"/>
      <c r="I25" s="21"/>
    </row>
    <row r="26" spans="2:9" x14ac:dyDescent="0.3">
      <c r="B26" s="108"/>
      <c r="F26" s="109"/>
      <c r="G26" s="13"/>
      <c r="H26" s="4"/>
    </row>
    <row r="27" spans="2:9" x14ac:dyDescent="0.3">
      <c r="B27" s="108"/>
      <c r="H27" s="4"/>
    </row>
    <row r="28" spans="2:9" x14ac:dyDescent="0.3">
      <c r="B28" s="110" t="s">
        <v>35</v>
      </c>
      <c r="C28" s="110"/>
      <c r="D28" s="110"/>
    </row>
    <row r="29" spans="2:9" x14ac:dyDescent="0.3">
      <c r="B29" s="111" t="s">
        <v>36</v>
      </c>
      <c r="C29" s="111"/>
      <c r="D29" s="111"/>
    </row>
    <row r="30" spans="2:9" x14ac:dyDescent="0.3">
      <c r="B30" s="112"/>
      <c r="C30" s="112"/>
      <c r="D30" s="112"/>
      <c r="E30" s="80"/>
      <c r="F30" s="81"/>
      <c r="G30" s="81"/>
    </row>
    <row r="31" spans="2:9" x14ac:dyDescent="0.3">
      <c r="B31" s="113"/>
      <c r="C31" s="113"/>
      <c r="D31" s="113"/>
      <c r="E31" s="82"/>
      <c r="F31" s="81"/>
      <c r="G31" s="81"/>
    </row>
    <row r="32" spans="2:9" x14ac:dyDescent="0.3">
      <c r="B32"/>
      <c r="C32"/>
      <c r="D32"/>
      <c r="E32"/>
      <c r="F32" s="81"/>
      <c r="G32" s="81"/>
    </row>
    <row r="33" spans="2:7" x14ac:dyDescent="0.3">
      <c r="B33"/>
      <c r="C33"/>
      <c r="D33"/>
      <c r="E33"/>
      <c r="F33" s="81"/>
      <c r="G33" s="81"/>
    </row>
    <row r="34" spans="2:7" x14ac:dyDescent="0.3">
      <c r="B34" s="84"/>
      <c r="C34"/>
    </row>
    <row r="35" spans="2:7" x14ac:dyDescent="0.3">
      <c r="B35" s="86"/>
      <c r="C35"/>
    </row>
    <row r="36" spans="2:7" x14ac:dyDescent="0.3">
      <c r="B36"/>
      <c r="C36"/>
      <c r="D36"/>
      <c r="E36"/>
      <c r="F36" s="81"/>
      <c r="G36" s="81"/>
    </row>
  </sheetData>
  <mergeCells count="8">
    <mergeCell ref="B30:D30"/>
    <mergeCell ref="B31:D31"/>
    <mergeCell ref="B2:G2"/>
    <mergeCell ref="B3:G3"/>
    <mergeCell ref="B4:G4"/>
    <mergeCell ref="B5:G5"/>
    <mergeCell ref="B28:D28"/>
    <mergeCell ref="B29:D29"/>
  </mergeCells>
  <pageMargins left="0.7" right="0.7" top="0.75" bottom="0.75" header="0.3" footer="0.3"/>
  <pageSetup paperSize="9" scale="6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FF83D-717C-40CE-BEA7-22AD500FF936}">
  <sheetPr>
    <pageSetUpPr fitToPage="1"/>
  </sheetPr>
  <dimension ref="A4:I80"/>
  <sheetViews>
    <sheetView workbookViewId="0">
      <selection activeCell="C81" sqref="A1:C81"/>
    </sheetView>
  </sheetViews>
  <sheetFormatPr baseColWidth="10" defaultColWidth="11.44140625" defaultRowHeight="15.6" x14ac:dyDescent="0.3"/>
  <cols>
    <col min="1" max="1" width="58.6640625" style="6" customWidth="1"/>
    <col min="2" max="2" width="21.44140625" style="5" customWidth="1"/>
    <col min="3" max="3" width="18.88671875" style="33" customWidth="1"/>
    <col min="4" max="4" width="18.5546875" style="5" bestFit="1" customWidth="1"/>
    <col min="5" max="6" width="13.33203125" style="5" bestFit="1" customWidth="1"/>
    <col min="7" max="7" width="18.6640625" style="5" bestFit="1" customWidth="1"/>
    <col min="8" max="8" width="17.44140625" style="6" bestFit="1" customWidth="1"/>
    <col min="9" max="9" width="19.6640625" style="6" customWidth="1"/>
    <col min="10" max="16384" width="11.44140625" style="6"/>
  </cols>
  <sheetData>
    <row r="4" spans="1:9" x14ac:dyDescent="0.3">
      <c r="A4" s="90" t="s">
        <v>105</v>
      </c>
      <c r="B4" s="90"/>
      <c r="C4" s="90"/>
    </row>
    <row r="5" spans="1:9" x14ac:dyDescent="0.3">
      <c r="A5" s="114" t="s">
        <v>106</v>
      </c>
      <c r="B5" s="114"/>
      <c r="C5" s="114"/>
    </row>
    <row r="6" spans="1:9" x14ac:dyDescent="0.3">
      <c r="A6" s="115" t="s">
        <v>107</v>
      </c>
      <c r="B6" s="115"/>
      <c r="C6" s="115"/>
    </row>
    <row r="7" spans="1:9" x14ac:dyDescent="0.3">
      <c r="A7" s="115" t="s">
        <v>91</v>
      </c>
      <c r="B7" s="115"/>
      <c r="C7" s="115"/>
    </row>
    <row r="8" spans="1:9" x14ac:dyDescent="0.3">
      <c r="A8" s="116"/>
      <c r="B8" s="43"/>
    </row>
    <row r="9" spans="1:9" x14ac:dyDescent="0.3">
      <c r="A9" s="116"/>
      <c r="B9" s="43"/>
      <c r="H9" s="5"/>
      <c r="I9" s="5"/>
    </row>
    <row r="10" spans="1:9" x14ac:dyDescent="0.3">
      <c r="A10" s="117" t="s">
        <v>108</v>
      </c>
      <c r="B10" s="43"/>
      <c r="H10" s="5"/>
      <c r="I10" s="5"/>
    </row>
    <row r="11" spans="1:9" hidden="1" x14ac:dyDescent="0.3">
      <c r="A11" s="118" t="s">
        <v>109</v>
      </c>
      <c r="B11" s="21">
        <v>0</v>
      </c>
      <c r="C11" s="119"/>
      <c r="H11" s="5"/>
      <c r="I11" s="5"/>
    </row>
    <row r="12" spans="1:9" hidden="1" x14ac:dyDescent="0.3">
      <c r="A12" s="118" t="s">
        <v>110</v>
      </c>
      <c r="B12" s="21">
        <v>0</v>
      </c>
      <c r="C12" s="119"/>
      <c r="H12" s="5"/>
      <c r="I12" s="5"/>
    </row>
    <row r="13" spans="1:9" x14ac:dyDescent="0.3">
      <c r="A13" s="118" t="s">
        <v>111</v>
      </c>
      <c r="B13" s="21">
        <v>47062351.009999998</v>
      </c>
      <c r="C13" s="120"/>
      <c r="H13" s="5"/>
      <c r="I13" s="5"/>
    </row>
    <row r="14" spans="1:9" x14ac:dyDescent="0.3">
      <c r="A14" s="118" t="s">
        <v>112</v>
      </c>
      <c r="B14" s="21">
        <v>28453448.199999999</v>
      </c>
      <c r="C14" s="120"/>
      <c r="H14" s="5"/>
      <c r="I14" s="5"/>
    </row>
    <row r="15" spans="1:9" hidden="1" x14ac:dyDescent="0.3">
      <c r="A15" s="118" t="s">
        <v>113</v>
      </c>
      <c r="B15" s="21"/>
      <c r="C15" s="120"/>
      <c r="H15" s="5"/>
      <c r="I15" s="5"/>
    </row>
    <row r="16" spans="1:9" hidden="1" x14ac:dyDescent="0.3">
      <c r="A16" s="118" t="s">
        <v>114</v>
      </c>
      <c r="B16" s="21"/>
      <c r="C16" s="120"/>
      <c r="H16" s="5"/>
      <c r="I16" s="5"/>
    </row>
    <row r="17" spans="1:9" hidden="1" x14ac:dyDescent="0.3">
      <c r="A17" s="118" t="s">
        <v>115</v>
      </c>
      <c r="B17" s="21"/>
      <c r="C17" s="120"/>
      <c r="H17" s="5"/>
      <c r="I17" s="5"/>
    </row>
    <row r="18" spans="1:9" x14ac:dyDescent="0.3">
      <c r="A18" s="118" t="s">
        <v>116</v>
      </c>
      <c r="B18" s="21">
        <v>193794.12</v>
      </c>
      <c r="C18" s="35"/>
      <c r="H18" s="5"/>
      <c r="I18" s="5"/>
    </row>
    <row r="19" spans="1:9" ht="31.2" hidden="1" x14ac:dyDescent="0.3">
      <c r="A19" s="118" t="s">
        <v>117</v>
      </c>
      <c r="B19" s="21">
        <v>0</v>
      </c>
      <c r="C19" s="120"/>
      <c r="H19" s="5"/>
      <c r="I19" s="5"/>
    </row>
    <row r="20" spans="1:9" x14ac:dyDescent="0.3">
      <c r="A20" s="118" t="s">
        <v>118</v>
      </c>
      <c r="B20" s="21">
        <v>-90614527</v>
      </c>
      <c r="C20" s="35"/>
      <c r="H20" s="5"/>
      <c r="I20" s="5"/>
    </row>
    <row r="21" spans="1:9" x14ac:dyDescent="0.3">
      <c r="A21" s="118" t="s">
        <v>119</v>
      </c>
      <c r="B21" s="21">
        <v>-6885625.0600000005</v>
      </c>
      <c r="C21" s="35"/>
      <c r="H21" s="5"/>
      <c r="I21" s="5"/>
    </row>
    <row r="22" spans="1:9" hidden="1" x14ac:dyDescent="0.3">
      <c r="A22" s="118" t="s">
        <v>120</v>
      </c>
      <c r="B22" s="21">
        <v>0</v>
      </c>
      <c r="C22" s="120"/>
    </row>
    <row r="23" spans="1:9" x14ac:dyDescent="0.3">
      <c r="A23" s="118" t="s">
        <v>121</v>
      </c>
      <c r="B23" s="21">
        <v>-31254068.269999996</v>
      </c>
      <c r="C23" s="35"/>
    </row>
    <row r="24" spans="1:9" hidden="1" x14ac:dyDescent="0.3">
      <c r="A24" s="118" t="s">
        <v>122</v>
      </c>
      <c r="B24" s="21">
        <v>0</v>
      </c>
      <c r="C24" s="120"/>
    </row>
    <row r="25" spans="1:9" hidden="1" x14ac:dyDescent="0.3">
      <c r="A25" s="118" t="s">
        <v>123</v>
      </c>
      <c r="B25" s="21">
        <v>0</v>
      </c>
      <c r="C25" s="120"/>
    </row>
    <row r="26" spans="1:9" x14ac:dyDescent="0.3">
      <c r="A26" s="118" t="s">
        <v>124</v>
      </c>
      <c r="B26" s="21">
        <v>-8339802.5899999989</v>
      </c>
      <c r="C26" s="120"/>
    </row>
    <row r="27" spans="1:9" x14ac:dyDescent="0.3">
      <c r="A27" s="96" t="s">
        <v>125</v>
      </c>
      <c r="B27" s="121">
        <v>-61384429.589999996</v>
      </c>
      <c r="C27" s="122"/>
    </row>
    <row r="28" spans="1:9" x14ac:dyDescent="0.3">
      <c r="A28" s="123"/>
      <c r="B28" s="124"/>
      <c r="C28" s="125"/>
    </row>
    <row r="29" spans="1:9" x14ac:dyDescent="0.3">
      <c r="A29" s="126" t="s">
        <v>126</v>
      </c>
      <c r="B29" s="127"/>
      <c r="C29" s="128"/>
    </row>
    <row r="30" spans="1:9" hidden="1" x14ac:dyDescent="0.3">
      <c r="A30" s="129" t="s">
        <v>127</v>
      </c>
      <c r="B30" s="21">
        <v>0</v>
      </c>
      <c r="C30" s="130"/>
    </row>
    <row r="31" spans="1:9" hidden="1" x14ac:dyDescent="0.3">
      <c r="A31" s="118" t="s">
        <v>128</v>
      </c>
      <c r="B31" s="21">
        <v>0</v>
      </c>
      <c r="C31" s="130"/>
    </row>
    <row r="32" spans="1:9" ht="31.2" hidden="1" x14ac:dyDescent="0.3">
      <c r="A32" s="118" t="s">
        <v>129</v>
      </c>
      <c r="B32" s="21">
        <v>0</v>
      </c>
      <c r="C32" s="130"/>
    </row>
    <row r="33" spans="1:9" ht="31.2" hidden="1" x14ac:dyDescent="0.3">
      <c r="A33" s="118" t="s">
        <v>130</v>
      </c>
      <c r="B33" s="21">
        <v>0</v>
      </c>
      <c r="C33" s="130"/>
    </row>
    <row r="34" spans="1:9" ht="31.2" hidden="1" x14ac:dyDescent="0.3">
      <c r="A34" s="118" t="s">
        <v>131</v>
      </c>
      <c r="B34" s="21">
        <v>0</v>
      </c>
      <c r="C34" s="130"/>
    </row>
    <row r="35" spans="1:9" hidden="1" x14ac:dyDescent="0.3">
      <c r="A35" s="118" t="s">
        <v>116</v>
      </c>
      <c r="B35" s="21">
        <v>0</v>
      </c>
      <c r="C35" s="130"/>
    </row>
    <row r="36" spans="1:9" x14ac:dyDescent="0.3">
      <c r="A36" s="118" t="s">
        <v>132</v>
      </c>
      <c r="B36" s="21">
        <v>-1834018.28</v>
      </c>
    </row>
    <row r="37" spans="1:9" ht="31.2" hidden="1" x14ac:dyDescent="0.3">
      <c r="A37" s="118" t="s">
        <v>133</v>
      </c>
      <c r="B37" s="21">
        <v>0</v>
      </c>
      <c r="C37" s="31"/>
    </row>
    <row r="38" spans="1:9" ht="31.2" hidden="1" x14ac:dyDescent="0.3">
      <c r="A38" s="118" t="s">
        <v>134</v>
      </c>
      <c r="B38" s="21">
        <v>0</v>
      </c>
      <c r="C38" s="31"/>
    </row>
    <row r="39" spans="1:9" ht="31.2" hidden="1" x14ac:dyDescent="0.3">
      <c r="A39" s="118" t="s">
        <v>135</v>
      </c>
      <c r="B39" s="21">
        <v>0</v>
      </c>
      <c r="C39" s="31"/>
    </row>
    <row r="40" spans="1:9" ht="31.2" hidden="1" x14ac:dyDescent="0.3">
      <c r="A40" s="118" t="s">
        <v>136</v>
      </c>
      <c r="B40" s="21">
        <v>0</v>
      </c>
      <c r="C40" s="31"/>
    </row>
    <row r="41" spans="1:9" hidden="1" x14ac:dyDescent="0.3">
      <c r="A41" s="118" t="s">
        <v>137</v>
      </c>
      <c r="B41" s="21">
        <v>0</v>
      </c>
      <c r="C41" s="31"/>
    </row>
    <row r="42" spans="1:9" hidden="1" x14ac:dyDescent="0.3">
      <c r="A42" s="118" t="s">
        <v>124</v>
      </c>
      <c r="B42" s="131">
        <v>0</v>
      </c>
      <c r="C42" s="31"/>
    </row>
    <row r="43" spans="1:9" x14ac:dyDescent="0.3">
      <c r="A43" s="126" t="s">
        <v>138</v>
      </c>
      <c r="B43" s="132">
        <v>-1834018.28</v>
      </c>
      <c r="C43" s="122"/>
    </row>
    <row r="44" spans="1:9" x14ac:dyDescent="0.3">
      <c r="A44" s="123"/>
      <c r="B44" s="124"/>
      <c r="C44" s="125"/>
    </row>
    <row r="45" spans="1:9" x14ac:dyDescent="0.3">
      <c r="A45" s="126" t="s">
        <v>139</v>
      </c>
      <c r="B45" s="127"/>
      <c r="C45" s="128"/>
      <c r="D45" s="133"/>
      <c r="E45" s="133"/>
      <c r="F45" s="133"/>
      <c r="G45" s="133"/>
      <c r="H45" s="133"/>
      <c r="I45" s="133"/>
    </row>
    <row r="46" spans="1:9" ht="15.75" hidden="1" customHeight="1" x14ac:dyDescent="0.3">
      <c r="A46" s="118" t="s">
        <v>140</v>
      </c>
      <c r="B46" s="21">
        <v>0</v>
      </c>
      <c r="C46" s="128"/>
      <c r="D46" s="133"/>
      <c r="E46" s="133"/>
      <c r="F46" s="133"/>
      <c r="G46" s="133"/>
      <c r="H46" s="133"/>
      <c r="I46" s="133"/>
    </row>
    <row r="47" spans="1:9" ht="15.75" hidden="1" customHeight="1" x14ac:dyDescent="0.3">
      <c r="A47" s="118" t="s">
        <v>141</v>
      </c>
      <c r="B47" s="21">
        <v>0</v>
      </c>
      <c r="C47" s="128"/>
      <c r="D47" s="133"/>
      <c r="E47" s="133"/>
      <c r="F47" s="133"/>
      <c r="G47" s="133"/>
      <c r="H47" s="133"/>
      <c r="I47" s="133"/>
    </row>
    <row r="48" spans="1:9" ht="15.75" hidden="1" customHeight="1" x14ac:dyDescent="0.3">
      <c r="A48" s="118" t="s">
        <v>142</v>
      </c>
      <c r="B48" s="21">
        <v>0</v>
      </c>
      <c r="C48" s="128"/>
      <c r="D48" s="133"/>
      <c r="E48" s="133"/>
      <c r="F48" s="133"/>
      <c r="G48" s="133"/>
      <c r="H48" s="133"/>
      <c r="I48" s="133"/>
    </row>
    <row r="49" spans="1:9" ht="31.5" hidden="1" customHeight="1" x14ac:dyDescent="0.3">
      <c r="A49" s="118" t="s">
        <v>143</v>
      </c>
      <c r="B49" s="21">
        <v>0</v>
      </c>
      <c r="C49" s="128"/>
      <c r="D49" s="133"/>
      <c r="E49" s="133"/>
      <c r="F49" s="133"/>
      <c r="G49" s="133"/>
      <c r="H49" s="133"/>
      <c r="I49" s="133"/>
    </row>
    <row r="50" spans="1:9" ht="15.75" hidden="1" customHeight="1" x14ac:dyDescent="0.3">
      <c r="A50" s="118" t="s">
        <v>116</v>
      </c>
      <c r="B50" s="21">
        <v>0</v>
      </c>
      <c r="C50" s="128"/>
      <c r="D50" s="133"/>
      <c r="E50" s="133"/>
      <c r="F50" s="133"/>
      <c r="G50" s="133"/>
      <c r="H50" s="133"/>
      <c r="I50" s="133"/>
    </row>
    <row r="51" spans="1:9" ht="31.5" hidden="1" customHeight="1" x14ac:dyDescent="0.3">
      <c r="A51" s="118" t="s">
        <v>144</v>
      </c>
      <c r="B51" s="21">
        <v>0</v>
      </c>
      <c r="C51" s="128"/>
      <c r="D51" s="133"/>
      <c r="E51" s="133"/>
      <c r="F51" s="133"/>
      <c r="G51" s="133"/>
      <c r="H51" s="133"/>
      <c r="I51" s="133"/>
    </row>
    <row r="52" spans="1:9" ht="31.5" hidden="1" customHeight="1" x14ac:dyDescent="0.3">
      <c r="A52" s="118" t="s">
        <v>145</v>
      </c>
      <c r="B52" s="21">
        <v>0</v>
      </c>
      <c r="C52" s="128"/>
      <c r="D52" s="133"/>
      <c r="E52" s="133"/>
      <c r="F52" s="133"/>
      <c r="G52" s="133"/>
      <c r="H52" s="133"/>
      <c r="I52" s="133"/>
    </row>
    <row r="53" spans="1:9" ht="15.75" hidden="1" customHeight="1" x14ac:dyDescent="0.3">
      <c r="A53" s="118" t="s">
        <v>146</v>
      </c>
      <c r="B53" s="21">
        <v>0</v>
      </c>
      <c r="C53" s="128"/>
      <c r="D53" s="133"/>
      <c r="E53" s="133"/>
      <c r="F53" s="133"/>
      <c r="G53" s="133"/>
      <c r="H53" s="133"/>
      <c r="I53" s="133"/>
    </row>
    <row r="54" spans="1:9" ht="15.75" hidden="1" customHeight="1" x14ac:dyDescent="0.3">
      <c r="A54" s="118" t="s">
        <v>147</v>
      </c>
      <c r="B54" s="21">
        <v>0</v>
      </c>
      <c r="C54" s="128"/>
      <c r="D54" s="133"/>
      <c r="E54" s="133"/>
      <c r="F54" s="133"/>
      <c r="G54" s="133"/>
      <c r="H54" s="133"/>
      <c r="I54" s="133"/>
    </row>
    <row r="55" spans="1:9" ht="31.5" hidden="1" customHeight="1" x14ac:dyDescent="0.3">
      <c r="A55" s="118" t="s">
        <v>148</v>
      </c>
      <c r="B55" s="21">
        <v>0</v>
      </c>
      <c r="C55" s="128"/>
      <c r="D55" s="133"/>
      <c r="E55" s="133"/>
      <c r="F55" s="133"/>
      <c r="G55" s="133"/>
      <c r="H55" s="133"/>
      <c r="I55" s="133"/>
    </row>
    <row r="56" spans="1:9" ht="15.75" hidden="1" customHeight="1" x14ac:dyDescent="0.3">
      <c r="A56" s="118" t="s">
        <v>149</v>
      </c>
      <c r="B56" s="131">
        <v>0</v>
      </c>
      <c r="C56" s="128"/>
      <c r="D56" s="133"/>
      <c r="E56" s="133"/>
      <c r="F56" s="133"/>
      <c r="G56" s="133"/>
      <c r="H56" s="133"/>
      <c r="I56" s="133"/>
    </row>
    <row r="57" spans="1:9" x14ac:dyDescent="0.3">
      <c r="A57" s="126" t="s">
        <v>150</v>
      </c>
      <c r="B57" s="121">
        <v>0</v>
      </c>
      <c r="C57" s="128"/>
      <c r="D57" s="133"/>
      <c r="E57" s="133"/>
      <c r="F57" s="133"/>
      <c r="G57" s="133"/>
      <c r="H57" s="133"/>
      <c r="I57" s="133"/>
    </row>
    <row r="58" spans="1:9" x14ac:dyDescent="0.3">
      <c r="A58" s="123"/>
      <c r="B58" s="43"/>
      <c r="C58" s="128"/>
      <c r="D58" s="133"/>
      <c r="E58" s="133"/>
      <c r="F58" s="133"/>
      <c r="G58" s="133"/>
      <c r="H58" s="133"/>
      <c r="I58" s="133"/>
    </row>
    <row r="59" spans="1:9" ht="31.2" x14ac:dyDescent="0.3">
      <c r="A59" s="118" t="s">
        <v>151</v>
      </c>
      <c r="B59" s="21">
        <v>-63218447.869999997</v>
      </c>
      <c r="C59" s="128"/>
      <c r="D59" s="133"/>
      <c r="E59" s="133"/>
      <c r="F59" s="133"/>
      <c r="G59" s="133"/>
      <c r="H59" s="133"/>
      <c r="I59" s="133"/>
    </row>
    <row r="60" spans="1:9" ht="28.5" customHeight="1" x14ac:dyDescent="0.3">
      <c r="A60" s="118" t="s">
        <v>152</v>
      </c>
      <c r="B60" s="131">
        <v>293304264.13999999</v>
      </c>
      <c r="C60" s="128"/>
      <c r="D60" s="134"/>
    </row>
    <row r="61" spans="1:9" x14ac:dyDescent="0.3">
      <c r="A61" s="96" t="s">
        <v>153</v>
      </c>
      <c r="B61" s="121">
        <v>230085816.26999998</v>
      </c>
      <c r="C61" s="128"/>
      <c r="D61" s="134"/>
    </row>
    <row r="62" spans="1:9" ht="17.25" customHeight="1" x14ac:dyDescent="0.3">
      <c r="A62" s="33"/>
      <c r="B62" s="135"/>
      <c r="C62" s="128"/>
      <c r="D62" s="134"/>
    </row>
    <row r="63" spans="1:9" ht="15.75" customHeight="1" x14ac:dyDescent="0.3">
      <c r="A63" s="33"/>
      <c r="B63" s="136">
        <v>230085816.27000001</v>
      </c>
      <c r="C63" s="88"/>
    </row>
    <row r="64" spans="1:9" x14ac:dyDescent="0.3">
      <c r="A64" s="88"/>
      <c r="B64" s="137">
        <f>+B61-B63</f>
        <v>0</v>
      </c>
      <c r="C64" s="138" t="s">
        <v>154</v>
      </c>
    </row>
    <row r="65" spans="1:4" x14ac:dyDescent="0.3">
      <c r="A65" s="88"/>
      <c r="B65" s="137"/>
      <c r="C65" s="138" t="s">
        <v>155</v>
      </c>
    </row>
    <row r="66" spans="1:4" x14ac:dyDescent="0.3">
      <c r="A66" s="88"/>
      <c r="B66" s="104"/>
      <c r="C66" s="138" t="s">
        <v>156</v>
      </c>
    </row>
    <row r="67" spans="1:4" x14ac:dyDescent="0.3">
      <c r="A67" s="88"/>
      <c r="B67" s="43"/>
      <c r="C67" s="138" t="s">
        <v>157</v>
      </c>
    </row>
    <row r="68" spans="1:4" x14ac:dyDescent="0.3">
      <c r="C68" s="138" t="s">
        <v>158</v>
      </c>
    </row>
    <row r="70" spans="1:4" x14ac:dyDescent="0.3">
      <c r="A70" s="45" t="s">
        <v>35</v>
      </c>
    </row>
    <row r="71" spans="1:4" x14ac:dyDescent="0.3">
      <c r="A71" s="46" t="s">
        <v>36</v>
      </c>
      <c r="C71" s="35"/>
    </row>
    <row r="76" spans="1:4" x14ac:dyDescent="0.3">
      <c r="D76" s="139"/>
    </row>
    <row r="77" spans="1:4" x14ac:dyDescent="0.3">
      <c r="D77" s="139"/>
    </row>
    <row r="78" spans="1:4" x14ac:dyDescent="0.3">
      <c r="D78" s="139"/>
    </row>
    <row r="79" spans="1:4" x14ac:dyDescent="0.3">
      <c r="D79" s="139"/>
    </row>
    <row r="80" spans="1:4" x14ac:dyDescent="0.3">
      <c r="D80" s="139"/>
    </row>
  </sheetData>
  <mergeCells count="5">
    <mergeCell ref="A4:C4"/>
    <mergeCell ref="A5:C5"/>
    <mergeCell ref="A6:C6"/>
    <mergeCell ref="A7:C7"/>
    <mergeCell ref="D76:D80"/>
  </mergeCells>
  <pageMargins left="0.7" right="0.7" top="0.75" bottom="0.75" header="0.3" footer="0.3"/>
  <pageSetup paperSize="9" scale="74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DF27F-7D4F-4E55-A019-B73B75EEB004}">
  <sheetPr>
    <pageSetUpPr fitToPage="1"/>
  </sheetPr>
  <dimension ref="A1:D48"/>
  <sheetViews>
    <sheetView workbookViewId="0">
      <selection activeCell="D53" sqref="A1:D53"/>
    </sheetView>
  </sheetViews>
  <sheetFormatPr baseColWidth="10" defaultColWidth="11.44140625" defaultRowHeight="15.6" x14ac:dyDescent="0.3"/>
  <cols>
    <col min="1" max="1" width="43.88671875" style="6" customWidth="1"/>
    <col min="2" max="2" width="22" style="33" bestFit="1" customWidth="1"/>
    <col min="3" max="4" width="18.6640625" style="154" customWidth="1"/>
    <col min="5" max="16384" width="11.44140625" style="6"/>
  </cols>
  <sheetData>
    <row r="1" spans="1:4" x14ac:dyDescent="0.3">
      <c r="A1" s="1"/>
      <c r="B1" s="2"/>
      <c r="C1" s="140"/>
      <c r="D1" s="140"/>
    </row>
    <row r="2" spans="1:4" x14ac:dyDescent="0.3">
      <c r="A2" s="1"/>
      <c r="B2" s="2"/>
      <c r="C2" s="140"/>
      <c r="D2" s="140"/>
    </row>
    <row r="3" spans="1:4" x14ac:dyDescent="0.3">
      <c r="A3" s="1"/>
      <c r="B3" s="2"/>
      <c r="C3" s="140"/>
      <c r="D3" s="140"/>
    </row>
    <row r="4" spans="1:4" ht="19.2" x14ac:dyDescent="0.3">
      <c r="A4" s="1"/>
      <c r="B4" s="141" t="s">
        <v>0</v>
      </c>
      <c r="C4" s="142"/>
      <c r="D4" s="142"/>
    </row>
    <row r="5" spans="1:4" ht="19.2" x14ac:dyDescent="0.3">
      <c r="A5" s="1"/>
      <c r="B5" s="143" t="s">
        <v>159</v>
      </c>
      <c r="C5" s="142"/>
      <c r="D5" s="142"/>
    </row>
    <row r="6" spans="1:4" ht="18" x14ac:dyDescent="0.3">
      <c r="B6" s="144"/>
      <c r="C6" s="145"/>
      <c r="D6" s="145"/>
    </row>
    <row r="7" spans="1:4" x14ac:dyDescent="0.3">
      <c r="A7" s="1"/>
      <c r="B7" s="14"/>
      <c r="C7" s="146"/>
      <c r="D7" s="146"/>
    </row>
    <row r="8" spans="1:4" ht="17.399999999999999" x14ac:dyDescent="0.3">
      <c r="A8" s="1"/>
      <c r="B8" s="11" t="s">
        <v>160</v>
      </c>
      <c r="C8" s="147"/>
      <c r="D8" s="147"/>
    </row>
    <row r="9" spans="1:4" ht="17.399999999999999" x14ac:dyDescent="0.3">
      <c r="A9" s="148"/>
      <c r="B9" s="149" t="s">
        <v>161</v>
      </c>
      <c r="C9" s="147"/>
      <c r="D9" s="147"/>
    </row>
    <row r="10" spans="1:4" x14ac:dyDescent="0.3">
      <c r="A10" s="148"/>
      <c r="B10" s="150" t="s">
        <v>4</v>
      </c>
      <c r="C10" s="151"/>
      <c r="D10" s="151"/>
    </row>
    <row r="11" spans="1:4" x14ac:dyDescent="0.3">
      <c r="A11" s="148"/>
      <c r="B11" s="152"/>
      <c r="C11" s="153"/>
      <c r="D11" s="153"/>
    </row>
    <row r="12" spans="1:4" x14ac:dyDescent="0.3">
      <c r="A12" s="114"/>
      <c r="B12" s="114"/>
    </row>
    <row r="13" spans="1:4" x14ac:dyDescent="0.3">
      <c r="B13" s="155"/>
      <c r="C13" s="156"/>
      <c r="D13" s="156"/>
    </row>
    <row r="14" spans="1:4" ht="15.75" customHeight="1" x14ac:dyDescent="0.3">
      <c r="A14" s="157" t="s">
        <v>162</v>
      </c>
      <c r="C14" s="156"/>
      <c r="D14" s="156"/>
    </row>
    <row r="15" spans="1:4" ht="15.75" customHeight="1" x14ac:dyDescent="0.3">
      <c r="A15" s="158" t="s">
        <v>67</v>
      </c>
      <c r="B15" s="159">
        <v>0</v>
      </c>
      <c r="C15" s="156"/>
      <c r="D15" s="156"/>
    </row>
    <row r="16" spans="1:4" ht="15.75" customHeight="1" x14ac:dyDescent="0.3">
      <c r="A16" s="158" t="s">
        <v>163</v>
      </c>
      <c r="B16" s="160">
        <f>+'[1]Ejecucion Presupuestaria'!G15+'[1]Enviado a Cobrar'!E28</f>
        <v>90108355.620000005</v>
      </c>
      <c r="C16" s="161">
        <f>+'[1]Ejecucion Presupuestaria'!G15</f>
        <v>47062351.009999998</v>
      </c>
      <c r="D16" s="161"/>
    </row>
    <row r="17" spans="1:4" x14ac:dyDescent="0.3">
      <c r="A17" s="158" t="s">
        <v>164</v>
      </c>
      <c r="B17" s="160">
        <f>+'[1]Ejecucion Presupuestaria'!G14</f>
        <v>28453448.199999999</v>
      </c>
      <c r="C17" s="161">
        <f>+'[1]Ejecucion Presupuestaria'!G14</f>
        <v>28453448.199999999</v>
      </c>
      <c r="D17" s="161"/>
    </row>
    <row r="18" spans="1:4" x14ac:dyDescent="0.3">
      <c r="A18" s="158" t="s">
        <v>165</v>
      </c>
      <c r="B18" s="160">
        <f>+'[1]Ejecucion Presupuestaria'!J14</f>
        <v>193794.12</v>
      </c>
      <c r="C18" s="161"/>
      <c r="D18" s="161"/>
    </row>
    <row r="19" spans="1:4" x14ac:dyDescent="0.3">
      <c r="A19" s="157" t="s">
        <v>166</v>
      </c>
      <c r="B19" s="162">
        <f>SUM(B15:B18)</f>
        <v>118755597.94000001</v>
      </c>
      <c r="C19" s="161"/>
      <c r="D19" s="161"/>
    </row>
    <row r="20" spans="1:4" x14ac:dyDescent="0.3">
      <c r="A20" s="163"/>
      <c r="C20" s="161"/>
      <c r="D20" s="161"/>
    </row>
    <row r="21" spans="1:4" x14ac:dyDescent="0.3">
      <c r="A21" s="164" t="s">
        <v>167</v>
      </c>
      <c r="C21" s="161"/>
      <c r="D21" s="161"/>
    </row>
    <row r="22" spans="1:4" ht="15.75" customHeight="1" x14ac:dyDescent="0.3">
      <c r="A22" s="158" t="s">
        <v>168</v>
      </c>
      <c r="B22" s="165">
        <f>+'[1]Ejecucion Presupuestaria'!Q6</f>
        <v>97500152.060000002</v>
      </c>
      <c r="C22" s="161">
        <f>+'[1]Ejecucion Presupuestaria'!Q6</f>
        <v>97500152.060000002</v>
      </c>
      <c r="D22" s="161"/>
    </row>
    <row r="23" spans="1:4" x14ac:dyDescent="0.3">
      <c r="A23" s="158" t="s">
        <v>169</v>
      </c>
      <c r="B23" s="165"/>
      <c r="C23" s="161"/>
      <c r="D23" s="161"/>
    </row>
    <row r="24" spans="1:4" x14ac:dyDescent="0.3">
      <c r="A24" s="158" t="s">
        <v>170</v>
      </c>
      <c r="B24" s="165">
        <f>+'[1]Consumo x Inventario'!C22+'[1]Notas de credito'!D15</f>
        <v>29801216.760000002</v>
      </c>
      <c r="C24" s="161">
        <f>+'[1]Ejecucion Presupuestaria'!Q8</f>
        <v>31254068.269999996</v>
      </c>
      <c r="D24" s="161"/>
    </row>
    <row r="25" spans="1:4" x14ac:dyDescent="0.3">
      <c r="A25" s="158" t="s">
        <v>171</v>
      </c>
      <c r="B25" s="165">
        <f>+'[1]Activo Fijo'!D23+'[1]Pagos Anticipados '!L20</f>
        <v>2049835.4733333334</v>
      </c>
      <c r="C25" s="161">
        <f>+'[1]Activo Fijo'!D23+'[1]Pagos Anticipados '!L20</f>
        <v>2049835.4733333334</v>
      </c>
      <c r="D25" s="161"/>
    </row>
    <row r="26" spans="1:4" x14ac:dyDescent="0.3">
      <c r="A26" s="158" t="s">
        <v>172</v>
      </c>
      <c r="B26" s="159"/>
      <c r="C26" s="161"/>
      <c r="D26" s="161"/>
    </row>
    <row r="27" spans="1:4" x14ac:dyDescent="0.3">
      <c r="A27" s="158" t="s">
        <v>173</v>
      </c>
      <c r="B27" s="160">
        <f>+'[1]Ejecucion Presupuestaria'!Q7-B28</f>
        <v>8339452.5899999989</v>
      </c>
      <c r="C27" s="161">
        <f>+'[1]Ejecucion Presupuestaria'!Q7</f>
        <v>8339802.5899999989</v>
      </c>
      <c r="D27" s="161"/>
    </row>
    <row r="28" spans="1:4" x14ac:dyDescent="0.3">
      <c r="A28" s="158" t="s">
        <v>85</v>
      </c>
      <c r="B28" s="160">
        <f>+'[1]Ejecucion Presupuestaria'!J183</f>
        <v>350</v>
      </c>
      <c r="C28" s="161"/>
      <c r="D28" s="161"/>
    </row>
    <row r="29" spans="1:4" x14ac:dyDescent="0.3">
      <c r="A29" s="157" t="s">
        <v>174</v>
      </c>
      <c r="B29" s="166">
        <f>SUM(B22:B28)</f>
        <v>137691006.88333333</v>
      </c>
      <c r="C29" s="161"/>
      <c r="D29" s="161"/>
    </row>
    <row r="30" spans="1:4" x14ac:dyDescent="0.3">
      <c r="A30" s="163"/>
      <c r="C30" s="161"/>
      <c r="D30" s="161"/>
    </row>
    <row r="31" spans="1:4" x14ac:dyDescent="0.3">
      <c r="A31" s="158" t="s">
        <v>175</v>
      </c>
      <c r="B31" s="159" t="s">
        <v>176</v>
      </c>
      <c r="C31" s="161"/>
      <c r="D31" s="161"/>
    </row>
    <row r="32" spans="1:4" x14ac:dyDescent="0.3">
      <c r="A32" s="163"/>
      <c r="C32" s="161"/>
      <c r="D32" s="161"/>
    </row>
    <row r="33" spans="1:4" x14ac:dyDescent="0.3">
      <c r="A33" s="158" t="s">
        <v>177</v>
      </c>
      <c r="B33" s="159">
        <v>0</v>
      </c>
      <c r="C33" s="161">
        <f>+'[1]Ejecucion Presupuestaria'!Q9</f>
        <v>1834018.28</v>
      </c>
      <c r="D33" s="161"/>
    </row>
    <row r="34" spans="1:4" x14ac:dyDescent="0.3">
      <c r="A34" s="163"/>
      <c r="C34" s="161"/>
      <c r="D34" s="161"/>
    </row>
    <row r="35" spans="1:4" x14ac:dyDescent="0.3">
      <c r="A35" s="157" t="s">
        <v>30</v>
      </c>
      <c r="B35" s="167">
        <f>+B19-B29</f>
        <v>-18935408.943333313</v>
      </c>
      <c r="C35" s="161">
        <f>+B35-'[1]Flujo de Efectivo Mensual'!B59</f>
        <v>44283038.926666684</v>
      </c>
      <c r="D35" s="161"/>
    </row>
    <row r="36" spans="1:4" x14ac:dyDescent="0.3">
      <c r="A36" s="163"/>
      <c r="C36" s="161"/>
      <c r="D36" s="161"/>
    </row>
    <row r="37" spans="1:4" x14ac:dyDescent="0.3">
      <c r="A37" s="168" t="s">
        <v>178</v>
      </c>
      <c r="C37" s="161"/>
      <c r="D37" s="161"/>
    </row>
    <row r="38" spans="1:4" x14ac:dyDescent="0.3">
      <c r="A38" s="158" t="s">
        <v>179</v>
      </c>
      <c r="B38" s="159">
        <v>0</v>
      </c>
      <c r="C38" s="161"/>
      <c r="D38" s="161"/>
    </row>
    <row r="39" spans="1:4" x14ac:dyDescent="0.3">
      <c r="A39" s="158" t="s">
        <v>32</v>
      </c>
      <c r="B39" s="159">
        <v>0</v>
      </c>
      <c r="C39" s="161"/>
      <c r="D39" s="161"/>
    </row>
    <row r="40" spans="1:4" ht="16.2" thickBot="1" x14ac:dyDescent="0.35">
      <c r="A40" s="86"/>
      <c r="B40" s="169">
        <v>0</v>
      </c>
      <c r="C40" s="161"/>
      <c r="D40" s="161"/>
    </row>
    <row r="41" spans="1:4" ht="16.2" thickTop="1" x14ac:dyDescent="0.3">
      <c r="A41" s="163"/>
      <c r="C41" s="161"/>
      <c r="D41" s="161"/>
    </row>
    <row r="42" spans="1:4" x14ac:dyDescent="0.3">
      <c r="A42" s="170"/>
      <c r="C42" s="161"/>
      <c r="D42" s="161"/>
    </row>
    <row r="43" spans="1:4" x14ac:dyDescent="0.3">
      <c r="A43" s="170"/>
      <c r="C43" s="171"/>
      <c r="D43" s="171"/>
    </row>
    <row r="44" spans="1:4" x14ac:dyDescent="0.3">
      <c r="A44" s="170"/>
      <c r="C44" s="171"/>
      <c r="D44" s="171"/>
    </row>
    <row r="45" spans="1:4" x14ac:dyDescent="0.3">
      <c r="A45" s="170"/>
      <c r="C45" s="171"/>
      <c r="D45" s="171"/>
    </row>
    <row r="46" spans="1:4" x14ac:dyDescent="0.3">
      <c r="C46" s="171"/>
      <c r="D46" s="171"/>
    </row>
    <row r="47" spans="1:4" x14ac:dyDescent="0.3">
      <c r="A47" s="45" t="s">
        <v>35</v>
      </c>
      <c r="C47" s="171"/>
      <c r="D47" s="171"/>
    </row>
    <row r="48" spans="1:4" x14ac:dyDescent="0.3">
      <c r="A48" s="46" t="s">
        <v>36</v>
      </c>
    </row>
  </sheetData>
  <mergeCells count="1">
    <mergeCell ref="A12:B12"/>
  </mergeCells>
  <pageMargins left="0.7" right="0.7" top="0.75" bottom="0.75" header="0.3" footer="0.3"/>
  <pageSetup paperSize="9" scale="7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Balance General</vt:lpstr>
      <vt:lpstr>Estado Comparacion Importes</vt:lpstr>
      <vt:lpstr>Estado Cambio de Activos</vt:lpstr>
      <vt:lpstr>Estado Flujo de Efectivo</vt:lpstr>
      <vt:lpstr>Estado de Rendimiento</vt:lpstr>
      <vt:lpstr>'Balance General'!Área_de_impresión</vt:lpstr>
      <vt:lpstr>'Estado Cambio de Activos'!Área_de_impresión</vt:lpstr>
      <vt:lpstr>'Estado Comparacion Importes'!Área_de_impresión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Cynthia Ginette Payano Reyes</dc:creator>
  <cp:lastModifiedBy>Persio Ventura</cp:lastModifiedBy>
  <cp:lastPrinted>2025-12-31T17:00:46Z</cp:lastPrinted>
  <dcterms:created xsi:type="dcterms:W3CDTF">2025-12-08T15:31:43Z</dcterms:created>
  <dcterms:modified xsi:type="dcterms:W3CDTF">2025-12-31T17:02:11Z</dcterms:modified>
</cp:coreProperties>
</file>