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192.168.200.20\v\OFICINA LIBRE ACCESO\- - - - 2025\10 - Octubre\Excell\"/>
    </mc:Choice>
  </mc:AlternateContent>
  <xr:revisionPtr revIDLastSave="0" documentId="13_ncr:1_{3E49513A-DB27-47AE-ADB2-586291196752}" xr6:coauthVersionLast="47" xr6:coauthVersionMax="47" xr10:uidLastSave="{00000000-0000-0000-0000-000000000000}"/>
  <bookViews>
    <workbookView xWindow="-120" yWindow="-120" windowWidth="20730" windowHeight="11160" activeTab="3" xr2:uid="{00000000-000D-0000-FFFF-FFFF00000000}"/>
  </bookViews>
  <sheets>
    <sheet name="Balance General" sheetId="1" r:id="rId1"/>
    <sheet name="EStado de Rendimiento" sheetId="2" r:id="rId2"/>
    <sheet name="Cambio de Patrimonio" sheetId="3" r:id="rId3"/>
    <sheet name="Comparacion de los Importes" sheetId="4" r:id="rId4"/>
  </sheets>
  <externalReferences>
    <externalReference r:id="rId5"/>
    <externalReference r:id="rId6"/>
    <externalReference r:id="rId7"/>
  </externalReferences>
  <definedNames>
    <definedName name="_xlnm.Print_Area" localSheetId="0">'Balance General'!$A$1:$E$79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8" i="4" l="1"/>
  <c r="E28" i="4"/>
  <c r="F27" i="4"/>
  <c r="E27" i="4"/>
  <c r="F26" i="4"/>
  <c r="E26" i="4"/>
  <c r="F25" i="4"/>
  <c r="D24" i="4"/>
  <c r="E24" i="4" s="1"/>
  <c r="F23" i="4"/>
  <c r="E23" i="4"/>
  <c r="F22" i="4"/>
  <c r="E22" i="4"/>
  <c r="E21" i="4"/>
  <c r="D21" i="4"/>
  <c r="F21" i="4" s="1"/>
  <c r="D20" i="4"/>
  <c r="E20" i="4" s="1"/>
  <c r="D19" i="4"/>
  <c r="C19" i="4"/>
  <c r="F19" i="4" s="1"/>
  <c r="D18" i="4"/>
  <c r="C18" i="4"/>
  <c r="F18" i="4" s="1"/>
  <c r="F17" i="4"/>
  <c r="F16" i="4"/>
  <c r="E16" i="4"/>
  <c r="F15" i="4"/>
  <c r="E15" i="4"/>
  <c r="D14" i="4"/>
  <c r="E14" i="4" s="1"/>
  <c r="E13" i="4"/>
  <c r="D13" i="4"/>
  <c r="F13" i="4" s="1"/>
  <c r="D12" i="4"/>
  <c r="E12" i="4" s="1"/>
  <c r="F11" i="4"/>
  <c r="E11" i="4"/>
  <c r="F10" i="4"/>
  <c r="E10" i="4"/>
  <c r="F9" i="4"/>
  <c r="E9" i="4"/>
  <c r="D8" i="4"/>
  <c r="D29" i="4" s="1"/>
  <c r="C8" i="4"/>
  <c r="F8" i="4" s="1"/>
  <c r="F29" i="4" s="1"/>
  <c r="E8" i="4" l="1"/>
  <c r="E29" i="4" s="1"/>
  <c r="F12" i="4"/>
  <c r="F14" i="4"/>
  <c r="E18" i="4"/>
  <c r="E19" i="4"/>
  <c r="F20" i="4"/>
  <c r="F24" i="4"/>
  <c r="C29" i="4"/>
  <c r="H22" i="3" l="1"/>
  <c r="D22" i="3"/>
  <c r="C22" i="3"/>
  <c r="F21" i="3"/>
  <c r="G21" i="3" s="1"/>
  <c r="G20" i="3"/>
  <c r="F20" i="3"/>
  <c r="F16" i="3"/>
  <c r="E16" i="3"/>
  <c r="E22" i="3" s="1"/>
  <c r="G14" i="3"/>
  <c r="G13" i="3"/>
  <c r="G10" i="3"/>
  <c r="F22" i="3" l="1"/>
  <c r="G16" i="3"/>
  <c r="G22" i="3" s="1"/>
  <c r="H23" i="3" s="1"/>
  <c r="C33" i="2"/>
  <c r="B29" i="2"/>
  <c r="B28" i="2"/>
  <c r="C27" i="2"/>
  <c r="B27" i="2"/>
  <c r="C25" i="2"/>
  <c r="B25" i="2"/>
  <c r="C24" i="2"/>
  <c r="B24" i="2"/>
  <c r="C22" i="2"/>
  <c r="B22" i="2"/>
  <c r="C17" i="2"/>
  <c r="B17" i="2"/>
  <c r="C16" i="2"/>
  <c r="B16" i="2"/>
  <c r="B19" i="2" s="1"/>
  <c r="B35" i="2" l="1"/>
  <c r="C35" i="2" s="1"/>
  <c r="K1048576" i="1"/>
  <c r="J1048576" i="1"/>
  <c r="I1048576" i="1"/>
  <c r="C70" i="1"/>
  <c r="C64" i="1"/>
  <c r="C63" i="1"/>
  <c r="C66" i="1" s="1"/>
  <c r="C61" i="1"/>
  <c r="C56" i="1"/>
  <c r="F43" i="1"/>
  <c r="C39" i="1"/>
  <c r="C47" i="1" s="1"/>
  <c r="C58" i="1" s="1"/>
  <c r="C67" i="1" s="1"/>
  <c r="C30" i="1"/>
  <c r="C33" i="1" s="1"/>
  <c r="C21" i="1"/>
  <c r="C20" i="1"/>
  <c r="C19" i="1"/>
  <c r="C16" i="1"/>
  <c r="C23" i="1" l="1"/>
  <c r="C35" i="1" s="1"/>
  <c r="C69" i="1"/>
  <c r="C71" i="1" s="1"/>
</calcChain>
</file>

<file path=xl/sharedStrings.xml><?xml version="1.0" encoding="utf-8"?>
<sst xmlns="http://schemas.openxmlformats.org/spreadsheetml/2006/main" count="143" uniqueCount="127">
  <si>
    <t>SERVICIO NACIONAL DE SALUD</t>
  </si>
  <si>
    <t>HOSPITAL UNIIVERSITARIO DOCENTE  TRAUMATOLOGICO DR. NEY ARIAS LORA</t>
  </si>
  <si>
    <t xml:space="preserve"> Balance General</t>
  </si>
  <si>
    <t xml:space="preserve"> Al _31__de_  Octubre_del__2025</t>
  </si>
  <si>
    <t xml:space="preserve">   ( VALORES ES RD$)</t>
  </si>
  <si>
    <t>Activos</t>
  </si>
  <si>
    <t>Activos corrientes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</si>
  <si>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</si>
  <si>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</si>
  <si>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</si>
  <si>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</si>
  <si>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</si>
  <si>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</si>
  <si>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</si>
  <si>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</si>
  <si>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</si>
  <si>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</si>
  <si>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</si>
  <si>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</si>
  <si>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</si>
  <si>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</si>
  <si>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</si>
  <si>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</si>
  <si>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</si>
  <si>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</si>
  <si>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</si>
  <si>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Ingresos x ARS Marzo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</si>
  <si>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</si>
  <si>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</si>
  <si>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</si>
  <si>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</si>
  <si>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</si>
  <si>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</si>
  <si>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</si>
  <si>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</si>
  <si>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</si>
  <si>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</si>
  <si>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</si>
  <si>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</si>
  <si>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</si>
  <si>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</si>
  <si>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</si>
  <si>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</si>
  <si>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</si>
  <si>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</si>
  <si>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Total pasivos</t>
  </si>
  <si>
    <t>Activos Netos/Patrimonio (Notas 13)</t>
  </si>
  <si>
    <t>Capital</t>
  </si>
  <si>
    <t>Reservas</t>
  </si>
  <si>
    <t>Resultado del período (ahorro / desahorro)</t>
  </si>
  <si>
    <t>Resultado acumulado</t>
  </si>
  <si>
    <t>Intereses minoritarios</t>
  </si>
  <si>
    <t>Patrimonio Neto</t>
  </si>
  <si>
    <t>Total Activos Netos/Patrimonio mas Pasivos</t>
  </si>
  <si>
    <t>Licda. Cynthia Payano</t>
  </si>
  <si>
    <t xml:space="preserve"> Gerente de Contabilidad</t>
  </si>
  <si>
    <t>HOSPITAL  UNIVERSITARIO DOCENTE TRAUMATOLOGICO DR. NEY ARIAS LORA</t>
  </si>
  <si>
    <t>Estado de Rendimiento Financiero</t>
  </si>
  <si>
    <t xml:space="preserve"> Al _31__de_ Octubre _del__2025</t>
  </si>
  <si>
    <t>Ingresos (Notas 14)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</si>
  <si>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</si>
  <si>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</si>
  <si>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</si>
  <si>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</si>
  <si>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</si>
  <si>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Gastos (Notas 15, 16, 17, 18, 19, )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</si>
  <si>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</si>
  <si>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</si>
  <si>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</si>
  <si>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</si>
  <si>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</si>
  <si>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</si>
  <si>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</si>
  <si>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</si>
  <si>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</si>
  <si>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0 (0)</t>
  </si>
  <si>
    <t>Participación en resultado de asociadas</t>
  </si>
  <si>
    <t>Atribuible a:</t>
  </si>
  <si>
    <t>Propietarios de la entidad controladora</t>
  </si>
  <si>
    <t>-</t>
  </si>
  <si>
    <t>HOSPITAL UNIVERSITARIO DOCENTE  TRAUMATOLOGICO DR. NEY ARIAS LORA</t>
  </si>
  <si>
    <t>Estado de Cambio de Activo Neto / Patrimonio</t>
  </si>
  <si>
    <t>Del ejercicio terminado al 31 de Octubre  de 2025</t>
  </si>
  <si>
    <t>(Valores en RD$)</t>
  </si>
  <si>
    <t>Capital Aportado</t>
  </si>
  <si>
    <t>Cambios en Políticas Contables</t>
  </si>
  <si>
    <t>Revaluación</t>
  </si>
  <si>
    <t>Resultados Acumulados</t>
  </si>
  <si>
    <t>Total Activos Netos / Patrimonio</t>
  </si>
  <si>
    <t>Saldo al 31de diciembre de 2023</t>
  </si>
  <si>
    <t xml:space="preserve">Cambio en políticas contables </t>
  </si>
  <si>
    <t>Revaluación de Propiedad, planta y equipo</t>
  </si>
  <si>
    <t>Ajuste al patrimonio</t>
  </si>
  <si>
    <t>Resultado del período</t>
  </si>
  <si>
    <t>Saldo al 31 de Diciembre  de 2024</t>
  </si>
  <si>
    <t>Efecto del gasto de depreciación de los activos revaluados</t>
  </si>
  <si>
    <t>Saldo al 30 de Septiembre  2025</t>
  </si>
  <si>
    <t>HOSPITLAL UNIVERSITARIO DOCENTE  TRAUMATOLOGICO DR. NEY ARIAS LORA</t>
  </si>
  <si>
    <t xml:space="preserve">Estado de Comparación de los Importes Presupuestados y Realizados </t>
  </si>
  <si>
    <t>Durante el periodo Terminado al 31  Octubre    2025</t>
  </si>
  <si>
    <t>Presupuesto sobre la Base de Efectivo</t>
  </si>
  <si>
    <t>(Clasificación de Ingresos y Gastos por Objeto)</t>
  </si>
  <si>
    <t>Concepto</t>
  </si>
  <si>
    <t>Presupuesto Reformado (A)</t>
  </si>
  <si>
    <t>Presupuesto Ejecutado (B)</t>
  </si>
  <si>
    <t>% de Variac Ejecución (C=B/A)</t>
  </si>
  <si>
    <t>Variación (D=A-B)</t>
  </si>
  <si>
    <t>Ingresos totales</t>
  </si>
  <si>
    <t>Contribuciones Sociales</t>
  </si>
  <si>
    <t>Donaciones</t>
  </si>
  <si>
    <t>Transferencias</t>
  </si>
  <si>
    <t>Ingresos por contraprestación</t>
  </si>
  <si>
    <t>Otros ingresos</t>
  </si>
  <si>
    <t>Venta de activos no financieros</t>
  </si>
  <si>
    <t>Activos financieros con fines de política</t>
  </si>
  <si>
    <t>Ingresos a especificar</t>
  </si>
  <si>
    <t>Gastos totales</t>
  </si>
  <si>
    <t>Remuneraciones y contribuciones</t>
  </si>
  <si>
    <t>Contratación de servicios</t>
  </si>
  <si>
    <t>Materiales y suministros</t>
  </si>
  <si>
    <t>Transferencias corrientes</t>
  </si>
  <si>
    <t>Transferencias de capital</t>
  </si>
  <si>
    <t>Bienes muebles, inmuebles e intangibles</t>
  </si>
  <si>
    <t>Obras</t>
  </si>
  <si>
    <t>Adquisición de Activos Financieros con fines de Políticas</t>
  </si>
  <si>
    <t>otros gastos</t>
  </si>
  <si>
    <r>
      <rPr>
        <b/>
        <sz val="14"/>
        <color rgb="FF231F20"/>
        <rFont val="Times New Roman"/>
        <family val="1"/>
      </rPr>
      <t>Resultado financiero (1-2)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</si>
</sst>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-* #,##0.00\ _€_-;\-* #,##0.00\ _€_-;_-* &quot;-&quot;??\ _€_-;_-@_-"/>
    <numFmt numFmtId="165" formatCode="#,##0.00000000"/>
    <numFmt numFmtId="166" formatCode="#,##0.000"/>
    <numFmt numFmtId="167" formatCode="###0;###0"/>
    <numFmt numFmtId="168" formatCode="###0.0;###0.0"/>
  </numFmts>
  <fonts count="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5"/>
      <color theme="8" tint="-0.249977111117893"/>
      <name val="Arial"/>
      <family val="2"/>
    </font>
    <font>
      <b/>
      <sz val="12"/>
      <color theme="4"/>
      <name val="Arial"/>
      <family val="2"/>
    </font>
    <font>
      <b/>
      <sz val="15"/>
      <color rgb="FF00B05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rgb="FF231F20"/>
      <name val="Times New Roman"/>
      <family val="1"/>
    </font>
    <font>
      <sz val="12"/>
      <color rgb="FF231F20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u/>
      <sz val="12"/>
      <color rgb="FF231F20"/>
      <name val="Times New Roman"/>
      <family val="1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5"/>
      <name val="Arial"/>
      <family val="2"/>
    </font>
    <font>
      <i/>
      <sz val="14"/>
      <name val="Arial"/>
      <family val="2"/>
    </font>
    <font>
      <b/>
      <sz val="12"/>
      <name val="Times New Roman"/>
      <family val="1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4"/>
      <name val="Times New Roman"/>
      <family val="1"/>
    </font>
    <font>
      <b/>
      <sz val="16"/>
      <color rgb="FF231F20"/>
      <name val="Times New Roman"/>
      <family val="1"/>
    </font>
    <font>
      <sz val="12"/>
      <color rgb="FFFF0000"/>
      <name val="Times New Roman"/>
      <family val="1"/>
    </font>
    <font>
      <b/>
      <sz val="12"/>
      <color rgb="FFFF000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4"/>
      <name val="Calibri"/>
      <family val="2"/>
      <scheme val="minor"/>
    </font>
    <font>
      <b/>
      <sz val="14"/>
      <color rgb="FF231F20"/>
      <name val="Times New Roman"/>
      <family val="1"/>
    </font>
    <font>
      <b/>
      <sz val="14"/>
      <color rgb="FF000000"/>
      <name val="Times New Roman"/>
      <family val="1"/>
    </font>
    <font>
      <b/>
      <sz val="14"/>
      <name val="Times New Roman"/>
      <family val="1"/>
    </font>
    <font>
      <b/>
      <sz val="14"/>
      <color rgb="FF000000"/>
      <name val="Times New Roman"/>
      <family val="2"/>
    </font>
    <font>
      <sz val="14"/>
      <color rgb="FF000000"/>
      <name val="Times New Roman"/>
      <family val="2"/>
    </font>
    <font>
      <sz val="14"/>
      <name val="Times New Roman"/>
      <family val="1"/>
    </font>
    <font>
      <b/>
      <sz val="14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49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 applyBorder="1" applyAlignment="1">
      <alignment vertical="center"/>
    </xf>
    <xf numFmtId="43" fontId="3" fillId="0" borderId="0" xfId="1" applyFont="1"/>
    <xf numFmtId="43" fontId="4" fillId="0" borderId="0" xfId="1" applyFont="1"/>
    <xf numFmtId="0" fontId="4" fillId="0" borderId="0" xfId="0" applyFont="1"/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43" fontId="4" fillId="0" borderId="0" xfId="0" applyNumberFormat="1" applyFont="1"/>
    <xf numFmtId="0" fontId="2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10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 indent="1"/>
    </xf>
    <xf numFmtId="43" fontId="12" fillId="0" borderId="0" xfId="0" applyNumberFormat="1" applyFont="1"/>
    <xf numFmtId="43" fontId="11" fillId="0" borderId="0" xfId="0" applyNumberFormat="1" applyFont="1" applyAlignment="1">
      <alignment horizontal="center" vertical="center" wrapText="1"/>
    </xf>
    <xf numFmtId="43" fontId="13" fillId="0" borderId="0" xfId="1" applyFont="1" applyAlignment="1">
      <alignment horizontal="center" vertical="center" wrapText="1"/>
    </xf>
    <xf numFmtId="43" fontId="11" fillId="0" borderId="1" xfId="0" applyNumberFormat="1" applyFont="1" applyBorder="1" applyAlignment="1">
      <alignment horizontal="center" vertical="center" wrapText="1"/>
    </xf>
    <xf numFmtId="43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43" fontId="11" fillId="0" borderId="0" xfId="1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3" fontId="10" fillId="0" borderId="2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43" fontId="13" fillId="0" borderId="0" xfId="0" applyNumberFormat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0" fontId="15" fillId="0" borderId="0" xfId="0" applyFont="1"/>
    <xf numFmtId="43" fontId="10" fillId="0" borderId="3" xfId="0" applyNumberFormat="1" applyFont="1" applyBorder="1" applyAlignment="1">
      <alignment horizontal="center" vertical="center" wrapText="1"/>
    </xf>
    <xf numFmtId="43" fontId="15" fillId="0" borderId="0" xfId="0" applyNumberFormat="1" applyFont="1"/>
    <xf numFmtId="43" fontId="10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 indent="1"/>
    </xf>
    <xf numFmtId="0" fontId="16" fillId="0" borderId="0" xfId="0" applyFont="1"/>
    <xf numFmtId="4" fontId="10" fillId="0" borderId="0" xfId="0" applyNumberFormat="1" applyFont="1" applyAlignment="1">
      <alignment horizontal="right" vertical="center" wrapText="1"/>
    </xf>
    <xf numFmtId="43" fontId="16" fillId="0" borderId="0" xfId="1" applyFont="1"/>
    <xf numFmtId="164" fontId="10" fillId="0" borderId="2" xfId="1" applyNumberFormat="1" applyFont="1" applyBorder="1" applyAlignment="1">
      <alignment horizontal="right" vertical="center" wrapText="1"/>
    </xf>
    <xf numFmtId="165" fontId="4" fillId="0" borderId="0" xfId="0" applyNumberFormat="1" applyFont="1"/>
    <xf numFmtId="43" fontId="15" fillId="0" borderId="0" xfId="1" applyFont="1"/>
    <xf numFmtId="43" fontId="3" fillId="0" borderId="0" xfId="1" applyFont="1" applyAlignment="1">
      <alignment horizontal="right"/>
    </xf>
    <xf numFmtId="0" fontId="16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0" fillId="0" borderId="0" xfId="0" applyFont="1" applyAlignment="1">
      <alignment horizontal="left" vertical="center" wrapText="1" indent="1"/>
    </xf>
    <xf numFmtId="43" fontId="18" fillId="0" borderId="0" xfId="1" applyFont="1" applyFill="1" applyAlignment="1">
      <alignment vertical="center"/>
    </xf>
    <xf numFmtId="0" fontId="19" fillId="2" borderId="0" xfId="0" applyFont="1" applyFill="1" applyAlignment="1">
      <alignment horizontal="center" vertical="center"/>
    </xf>
    <xf numFmtId="43" fontId="19" fillId="0" borderId="0" xfId="1" applyFont="1" applyFill="1" applyAlignment="1">
      <alignment vertical="center"/>
    </xf>
    <xf numFmtId="0" fontId="9" fillId="2" borderId="0" xfId="0" applyFont="1" applyFill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43" fontId="20" fillId="0" borderId="0" xfId="1" applyFont="1" applyFill="1" applyAlignment="1">
      <alignment vertical="center"/>
    </xf>
    <xf numFmtId="43" fontId="2" fillId="0" borderId="0" xfId="1" applyFont="1" applyFill="1" applyAlignment="1">
      <alignment horizontal="center" vertical="center"/>
    </xf>
    <xf numFmtId="43" fontId="8" fillId="0" borderId="0" xfId="1" applyFont="1" applyFill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3" fontId="2" fillId="0" borderId="0" xfId="1" applyFont="1" applyFill="1" applyAlignment="1">
      <alignment vertical="center"/>
    </xf>
    <xf numFmtId="0" fontId="2" fillId="0" borderId="0" xfId="0" applyFont="1" applyAlignment="1">
      <alignment vertical="center"/>
    </xf>
    <xf numFmtId="43" fontId="9" fillId="0" borderId="0" xfId="1" applyFont="1" applyFill="1" applyAlignment="1">
      <alignment vertical="center"/>
    </xf>
    <xf numFmtId="0" fontId="10" fillId="0" borderId="0" xfId="0" applyFont="1" applyAlignment="1">
      <alignment horizontal="center" vertical="center"/>
    </xf>
    <xf numFmtId="43" fontId="15" fillId="0" borderId="0" xfId="1" applyFont="1" applyFill="1"/>
    <xf numFmtId="0" fontId="21" fillId="0" borderId="0" xfId="0" applyFont="1" applyAlignment="1">
      <alignment horizontal="center" vertical="center"/>
    </xf>
    <xf numFmtId="43" fontId="3" fillId="0" borderId="0" xfId="1" applyFont="1" applyFill="1"/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43" fontId="13" fillId="0" borderId="0" xfId="0" applyNumberFormat="1" applyFont="1" applyAlignment="1">
      <alignment horizontal="center" vertical="center"/>
    </xf>
    <xf numFmtId="43" fontId="22" fillId="0" borderId="0" xfId="1" applyFont="1" applyFill="1"/>
    <xf numFmtId="4" fontId="21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indent="5"/>
    </xf>
    <xf numFmtId="43" fontId="13" fillId="0" borderId="0" xfId="1" applyFont="1" applyAlignment="1">
      <alignment horizontal="center" vertical="center"/>
    </xf>
    <xf numFmtId="164" fontId="21" fillId="0" borderId="3" xfId="0" applyNumberFormat="1" applyFont="1" applyBorder="1" applyAlignment="1">
      <alignment horizontal="center" vertical="center"/>
    </xf>
    <xf numFmtId="43" fontId="21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center" indent="5"/>
    </xf>
    <xf numFmtId="0" fontId="4" fillId="0" borderId="0" xfId="0" applyFont="1" applyAlignment="1">
      <alignment horizontal="left"/>
    </xf>
    <xf numFmtId="0" fontId="21" fillId="0" borderId="4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43" fontId="23" fillId="0" borderId="0" xfId="1" applyFont="1" applyFill="1"/>
    <xf numFmtId="0" fontId="4" fillId="0" borderId="0" xfId="0" applyFont="1" applyAlignment="1">
      <alignment vertical="center"/>
    </xf>
    <xf numFmtId="0" fontId="3" fillId="0" borderId="0" xfId="0" applyFont="1"/>
    <xf numFmtId="43" fontId="24" fillId="0" borderId="0" xfId="1" applyFont="1"/>
    <xf numFmtId="9" fontId="24" fillId="0" borderId="0" xfId="2" applyFont="1"/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 wrapText="1" indent="2"/>
    </xf>
    <xf numFmtId="0" fontId="16" fillId="0" borderId="5" xfId="0" applyFont="1" applyBorder="1" applyAlignment="1">
      <alignment vertical="center" wrapText="1"/>
    </xf>
    <xf numFmtId="0" fontId="10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vertical="top" wrapText="1"/>
    </xf>
    <xf numFmtId="0" fontId="21" fillId="0" borderId="0" xfId="0" applyFont="1" applyAlignment="1">
      <alignment vertical="center" wrapText="1"/>
    </xf>
    <xf numFmtId="43" fontId="3" fillId="0" borderId="0" xfId="0" applyNumberFormat="1" applyFont="1"/>
    <xf numFmtId="0" fontId="11" fillId="0" borderId="0" xfId="0" applyFont="1" applyAlignment="1">
      <alignment horizontal="left" vertical="center" wrapText="1"/>
    </xf>
    <xf numFmtId="43" fontId="4" fillId="0" borderId="0" xfId="0" applyNumberFormat="1" applyFont="1" applyAlignment="1">
      <alignment vertical="top" wrapText="1"/>
    </xf>
    <xf numFmtId="43" fontId="4" fillId="0" borderId="0" xfId="0" applyNumberFormat="1" applyFont="1" applyAlignment="1">
      <alignment vertical="center" wrapText="1"/>
    </xf>
    <xf numFmtId="0" fontId="11" fillId="0" borderId="0" xfId="0" applyFont="1" applyAlignment="1">
      <alignment vertical="center" wrapText="1"/>
    </xf>
    <xf numFmtId="43" fontId="10" fillId="0" borderId="1" xfId="0" applyNumberFormat="1" applyFont="1" applyBorder="1" applyAlignment="1">
      <alignment horizontal="center" vertical="center" wrapText="1"/>
    </xf>
    <xf numFmtId="43" fontId="27" fillId="0" borderId="0" xfId="1" applyFont="1" applyAlignment="1">
      <alignment horizontal="center" vertical="center" wrapText="1"/>
    </xf>
    <xf numFmtId="4" fontId="22" fillId="0" borderId="0" xfId="0" applyNumberFormat="1" applyFont="1"/>
    <xf numFmtId="43" fontId="28" fillId="0" borderId="0" xfId="1" applyFont="1"/>
    <xf numFmtId="43" fontId="3" fillId="0" borderId="0" xfId="3" applyFont="1"/>
    <xf numFmtId="43" fontId="11" fillId="0" borderId="0" xfId="0" applyNumberFormat="1" applyFont="1" applyAlignment="1">
      <alignment horizontal="left" vertical="center" wrapText="1" indent="4"/>
    </xf>
    <xf numFmtId="43" fontId="10" fillId="0" borderId="6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indent="1"/>
    </xf>
    <xf numFmtId="166" fontId="4" fillId="0" borderId="0" xfId="0" applyNumberFormat="1" applyFont="1"/>
    <xf numFmtId="0" fontId="29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30" fillId="0" borderId="0" xfId="0" applyFont="1" applyAlignment="1">
      <alignment horizontal="center" wrapText="1"/>
    </xf>
    <xf numFmtId="0" fontId="17" fillId="0" borderId="0" xfId="0" applyFont="1"/>
    <xf numFmtId="43" fontId="0" fillId="0" borderId="0" xfId="3" applyFont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9" fillId="0" borderId="0" xfId="0" applyFont="1" applyAlignment="1">
      <alignment horizontal="left"/>
    </xf>
    <xf numFmtId="0" fontId="31" fillId="0" borderId="0" xfId="0" applyFont="1"/>
    <xf numFmtId="0" fontId="32" fillId="0" borderId="0" xfId="0" applyFont="1" applyAlignment="1">
      <alignment horizontal="center"/>
    </xf>
    <xf numFmtId="43" fontId="31" fillId="0" borderId="0" xfId="1" applyFont="1"/>
    <xf numFmtId="0" fontId="33" fillId="0" borderId="0" xfId="0" applyFont="1" applyAlignment="1">
      <alignment horizontal="center" vertical="center"/>
    </xf>
    <xf numFmtId="0" fontId="33" fillId="0" borderId="0" xfId="0" applyFont="1" applyAlignment="1">
      <alignment vertical="center"/>
    </xf>
    <xf numFmtId="0" fontId="34" fillId="0" borderId="0" xfId="0" applyFont="1" applyAlignment="1">
      <alignment horizontal="center" vertical="center"/>
    </xf>
    <xf numFmtId="0" fontId="34" fillId="0" borderId="0" xfId="0" applyFont="1" applyAlignment="1">
      <alignment vertical="center"/>
    </xf>
    <xf numFmtId="0" fontId="31" fillId="0" borderId="0" xfId="0" applyFont="1" applyAlignment="1">
      <alignment horizontal="center" vertical="top"/>
    </xf>
    <xf numFmtId="0" fontId="35" fillId="0" borderId="0" xfId="0" applyFont="1" applyAlignment="1">
      <alignment horizontal="left" vertical="center" wrapText="1"/>
    </xf>
    <xf numFmtId="0" fontId="35" fillId="0" borderId="0" xfId="0" applyFont="1" applyAlignment="1">
      <alignment horizontal="center" vertical="top" wrapText="1"/>
    </xf>
    <xf numFmtId="43" fontId="35" fillId="0" borderId="0" xfId="0" applyNumberFormat="1" applyFont="1" applyAlignment="1">
      <alignment horizontal="center" vertical="top" wrapText="1"/>
    </xf>
    <xf numFmtId="167" fontId="36" fillId="0" borderId="0" xfId="0" applyNumberFormat="1" applyFont="1" applyAlignment="1">
      <alignment horizontal="left" vertical="top" wrapText="1"/>
    </xf>
    <xf numFmtId="0" fontId="35" fillId="0" borderId="0" xfId="0" applyFont="1" applyAlignment="1">
      <alignment horizontal="left" vertical="top" wrapText="1"/>
    </xf>
    <xf numFmtId="9" fontId="35" fillId="0" borderId="0" xfId="2" applyFont="1" applyFill="1" applyBorder="1" applyAlignment="1">
      <alignment horizontal="center" vertical="top" wrapText="1"/>
    </xf>
    <xf numFmtId="168" fontId="37" fillId="0" borderId="0" xfId="0" applyNumberFormat="1" applyFont="1" applyAlignment="1">
      <alignment horizontal="left" vertical="top" wrapText="1"/>
    </xf>
    <xf numFmtId="0" fontId="38" fillId="0" borderId="0" xfId="0" applyFont="1" applyAlignment="1">
      <alignment horizontal="left" vertical="top" wrapText="1"/>
    </xf>
    <xf numFmtId="43" fontId="38" fillId="0" borderId="0" xfId="0" applyNumberFormat="1" applyFont="1" applyAlignment="1">
      <alignment horizontal="center" vertical="top" wrapText="1"/>
    </xf>
    <xf numFmtId="43" fontId="38" fillId="0" borderId="0" xfId="3" applyFont="1" applyFill="1" applyBorder="1" applyAlignment="1">
      <alignment horizontal="center" vertical="top" wrapText="1"/>
    </xf>
    <xf numFmtId="43" fontId="13" fillId="0" borderId="0" xfId="3" applyFont="1" applyFill="1" applyBorder="1" applyAlignment="1">
      <alignment horizontal="center" vertical="top" wrapText="1"/>
    </xf>
    <xf numFmtId="0" fontId="31" fillId="0" borderId="0" xfId="0" applyFont="1" applyAlignment="1">
      <alignment horizontal="left" vertical="top" wrapText="1"/>
    </xf>
    <xf numFmtId="0" fontId="35" fillId="0" borderId="0" xfId="0" applyFont="1" applyAlignment="1">
      <alignment horizontal="left" vertical="center" wrapText="1"/>
    </xf>
    <xf numFmtId="4" fontId="35" fillId="0" borderId="0" xfId="3" applyNumberFormat="1" applyFont="1" applyFill="1" applyBorder="1" applyAlignment="1">
      <alignment horizontal="center" vertical="center" wrapText="1"/>
    </xf>
    <xf numFmtId="4" fontId="35" fillId="0" borderId="0" xfId="3" applyNumberFormat="1" applyFont="1" applyFill="1" applyBorder="1" applyAlignment="1">
      <alignment horizontal="right" vertical="center" wrapText="1"/>
    </xf>
    <xf numFmtId="0" fontId="35" fillId="0" borderId="0" xfId="0" applyFont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43" fontId="35" fillId="0" borderId="0" xfId="0" applyNumberFormat="1" applyFont="1" applyAlignment="1">
      <alignment horizontal="center" vertical="center" wrapText="1"/>
    </xf>
    <xf numFmtId="4" fontId="39" fillId="0" borderId="0" xfId="0" applyNumberFormat="1" applyFont="1" applyAlignment="1">
      <alignment horizontal="center" vertical="center" wrapText="1"/>
    </xf>
    <xf numFmtId="43" fontId="39" fillId="0" borderId="0" xfId="1" applyFont="1" applyFill="1" applyBorder="1" applyAlignment="1">
      <alignment horizontal="center" vertical="center" wrapText="1"/>
    </xf>
    <xf numFmtId="43" fontId="31" fillId="0" borderId="0" xfId="0" applyNumberFormat="1" applyFont="1"/>
    <xf numFmtId="0" fontId="29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43" fontId="30" fillId="0" borderId="0" xfId="0" applyNumberFormat="1" applyFont="1"/>
    <xf numFmtId="43" fontId="0" fillId="0" borderId="0" xfId="0" applyNumberFormat="1"/>
    <xf numFmtId="0" fontId="29" fillId="0" borderId="0" xfId="0" applyFont="1"/>
  </cellXfs>
  <cellStyles count="4">
    <cellStyle name="Millares" xfId="1" builtinId="3"/>
    <cellStyle name="Millares 4" xfId="3" xr:uid="{197207C6-02EF-4ABA-8325-412EC526E0BD}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84365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42726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492125</xdr:colOff>
      <xdr:row>68</xdr:row>
      <xdr:rowOff>155575</xdr:rowOff>
    </xdr:from>
    <xdr:to>
      <xdr:col>4</xdr:col>
      <xdr:colOff>1155700</xdr:colOff>
      <xdr:row>76</xdr:row>
      <xdr:rowOff>165100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5250" y="9328150"/>
          <a:ext cx="18351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84365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42726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152400</xdr:rowOff>
    </xdr:from>
    <xdr:to>
      <xdr:col>0</xdr:col>
      <xdr:colOff>1952625</xdr:colOff>
      <xdr:row>5</xdr:row>
      <xdr:rowOff>104775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2450"/>
          <a:ext cx="1952625" cy="523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93890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DAC5F7C-95CB-4C9D-BD9F-F80A7FE50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1061" y="27214"/>
          <a:ext cx="0" cy="457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609600</xdr:colOff>
      <xdr:row>41</xdr:row>
      <xdr:rowOff>152400</xdr:rowOff>
    </xdr:from>
    <xdr:to>
      <xdr:col>3</xdr:col>
      <xdr:colOff>1235075</xdr:colOff>
      <xdr:row>49</xdr:row>
      <xdr:rowOff>161925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2858F538-7621-4476-A038-E346B958998D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00625" y="8562975"/>
          <a:ext cx="18732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1733550</xdr:colOff>
      <xdr:row>3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51F7F1D-0C36-4E5F-BD74-9A21FAB986FD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33550" cy="6762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2</xdr:row>
      <xdr:rowOff>247650</xdr:rowOff>
    </xdr:from>
    <xdr:to>
      <xdr:col>1</xdr:col>
      <xdr:colOff>1866900</xdr:colOff>
      <xdr:row>6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E751B5B-63EB-4EF9-9668-230E541BA6A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1" y="647700"/>
          <a:ext cx="1866899" cy="7715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962025</xdr:colOff>
      <xdr:row>29</xdr:row>
      <xdr:rowOff>123825</xdr:rowOff>
    </xdr:from>
    <xdr:to>
      <xdr:col>6</xdr:col>
      <xdr:colOff>1200149</xdr:colOff>
      <xdr:row>34</xdr:row>
      <xdr:rowOff>171450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9073CDE6-92CC-4489-9CEA-2F74D2CD2678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48575" y="6705600"/>
          <a:ext cx="1400174" cy="1047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38100</xdr:rowOff>
    </xdr:from>
    <xdr:to>
      <xdr:col>1</xdr:col>
      <xdr:colOff>1790700</xdr:colOff>
      <xdr:row>5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37A1B40-BFFD-474B-8D69-FE4FF640903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4350"/>
          <a:ext cx="2095500" cy="7620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809625</xdr:colOff>
      <xdr:row>38</xdr:row>
      <xdr:rowOff>95250</xdr:rowOff>
    </xdr:from>
    <xdr:to>
      <xdr:col>6</xdr:col>
      <xdr:colOff>723899</xdr:colOff>
      <xdr:row>43</xdr:row>
      <xdr:rowOff>219075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CA941483-89C6-4696-B083-AED9D42F8CED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6300" y="6762750"/>
          <a:ext cx="1523999" cy="13144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payano/Desktop/Trabajos%20Realizados%20por%20Cynthia%20Payano/Estados%20Financieros/A&#241;o%202025/Octubre%202025/Estados%20Financieros%20Octubre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payano/Desktop/Trabajos%20Realizados%20por%20Cynthia%20Payano/Estados%20Financieros/A&#241;o%202025/Septiembre%202025/Estados%20Financieros%20Septiembre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Cambio de Patrimonio"/>
      <sheetName val="Estados de Comparacion de los I"/>
      <sheetName val="Efectivo y Equivalente a efecti"/>
      <sheetName val="Cuentas Por Cobrar"/>
      <sheetName val="Enviado a Cobrar"/>
      <sheetName val="Inventario"/>
      <sheetName val="Consumo x Inventario"/>
      <sheetName val="Pagos Anticipados "/>
      <sheetName val="Activo Fijo"/>
      <sheetName val="Cuentas Por Pagar"/>
      <sheetName val="Ejecucion Presupuestaria"/>
      <sheetName val="Consolidado de ejecuciones"/>
      <sheetName val="Hoja4"/>
    </sheetNames>
    <sheetDataSet>
      <sheetData sheetId="0" refreshError="1">
        <row r="63">
          <cell r="C63">
            <v>27626149.036666706</v>
          </cell>
        </row>
        <row r="66">
          <cell r="C66">
            <v>782343287.38666677</v>
          </cell>
        </row>
      </sheetData>
      <sheetData sheetId="1" refreshError="1">
        <row r="35">
          <cell r="B35">
            <v>27626149.036666706</v>
          </cell>
        </row>
      </sheetData>
      <sheetData sheetId="2" refreshError="1">
        <row r="59">
          <cell r="B59">
            <v>-11426037.110000003</v>
          </cell>
        </row>
      </sheetData>
      <sheetData sheetId="3" refreshError="1"/>
      <sheetData sheetId="4" refreshError="1"/>
      <sheetData sheetId="5" refreshError="1">
        <row r="27">
          <cell r="C27">
            <v>293538622.42000002</v>
          </cell>
        </row>
      </sheetData>
      <sheetData sheetId="6" refreshError="1">
        <row r="19">
          <cell r="D19">
            <v>191708256.84999996</v>
          </cell>
        </row>
      </sheetData>
      <sheetData sheetId="7" refreshError="1">
        <row r="28">
          <cell r="E28">
            <v>52010376.980000027</v>
          </cell>
        </row>
      </sheetData>
      <sheetData sheetId="8" refreshError="1">
        <row r="22">
          <cell r="C22">
            <v>159845009.6658248</v>
          </cell>
        </row>
      </sheetData>
      <sheetData sheetId="9" refreshError="1">
        <row r="22">
          <cell r="C22">
            <v>36645528.659999996</v>
          </cell>
        </row>
      </sheetData>
      <sheetData sheetId="10" refreshError="1">
        <row r="20">
          <cell r="K20">
            <v>741396.01500000001</v>
          </cell>
          <cell r="L20">
            <v>166137.24333333332</v>
          </cell>
        </row>
      </sheetData>
      <sheetData sheetId="11" refreshError="1">
        <row r="21">
          <cell r="D21">
            <v>154679067.06</v>
          </cell>
        </row>
        <row r="23">
          <cell r="D23">
            <v>1873080.54</v>
          </cell>
        </row>
      </sheetData>
      <sheetData sheetId="12" refreshError="1"/>
      <sheetData sheetId="13" refreshError="1">
        <row r="6">
          <cell r="Q6">
            <v>79458420.849999994</v>
          </cell>
        </row>
        <row r="7">
          <cell r="Q7">
            <v>5759268.8699999992</v>
          </cell>
        </row>
        <row r="8">
          <cell r="Q8">
            <v>22422868.460000001</v>
          </cell>
        </row>
        <row r="9">
          <cell r="Q9">
            <v>3303687.1500000004</v>
          </cell>
        </row>
        <row r="14">
          <cell r="G14">
            <v>57273256.310000002</v>
          </cell>
        </row>
        <row r="15">
          <cell r="G15">
            <v>42244951.909999996</v>
          </cell>
        </row>
        <row r="183">
          <cell r="J183">
            <v>367.69</v>
          </cell>
        </row>
      </sheetData>
      <sheetData sheetId="14" refreshError="1">
        <row r="6">
          <cell r="O6">
            <v>574490891.25999999</v>
          </cell>
        </row>
        <row r="7">
          <cell r="O7">
            <v>50209812.339999996</v>
          </cell>
        </row>
        <row r="8">
          <cell r="O8">
            <v>222786767.77000001</v>
          </cell>
        </row>
        <row r="9">
          <cell r="O9">
            <v>66113457.68</v>
          </cell>
        </row>
        <row r="13">
          <cell r="O13">
            <v>631397415.81999993</v>
          </cell>
        </row>
        <row r="14">
          <cell r="O14">
            <v>472811181.58999991</v>
          </cell>
        </row>
        <row r="15">
          <cell r="O15">
            <v>181512.2</v>
          </cell>
        </row>
      </sheetData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Cambio de Patrimonio"/>
      <sheetName val="Estados de Comparacion de los I"/>
      <sheetName val="Efectivo y Equivalente a efecti"/>
      <sheetName val="Cuentas Por Cobrar"/>
      <sheetName val="Enviado a Cobrar"/>
      <sheetName val="Inventario"/>
      <sheetName val="Consumo x Inventario"/>
      <sheetName val="Pagos Anticipados "/>
      <sheetName val="Activo Fijo"/>
      <sheetName val="Cuentas Por Pagar"/>
      <sheetName val="Ejecucion Presupuestaria"/>
      <sheetName val="Consolidado de ejecuciones"/>
      <sheetName val="Hoja4"/>
    </sheetNames>
    <sheetDataSet>
      <sheetData sheetId="0"/>
      <sheetData sheetId="1">
        <row r="35">
          <cell r="B35">
            <v>61360239.756666675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L1048576"/>
  <sheetViews>
    <sheetView topLeftCell="A13" workbookViewId="0">
      <selection activeCell="D47" sqref="D47"/>
    </sheetView>
  </sheetViews>
  <sheetFormatPr baseColWidth="10" defaultColWidth="11.42578125" defaultRowHeight="15.75" x14ac:dyDescent="0.25"/>
  <cols>
    <col min="1" max="1" width="42.42578125" style="6" customWidth="1"/>
    <col min="2" max="2" width="20.85546875" style="6" customWidth="1"/>
    <col min="3" max="3" width="26" style="5" customWidth="1"/>
    <col min="4" max="4" width="17.5703125" style="6" bestFit="1" customWidth="1"/>
    <col min="5" max="6" width="18.5703125" style="4" bestFit="1" customWidth="1"/>
    <col min="7" max="7" width="14.42578125" style="4" bestFit="1" customWidth="1"/>
    <col min="8" max="8" width="17.42578125" style="4" bestFit="1" customWidth="1"/>
    <col min="9" max="9" width="16.28515625" style="4" bestFit="1" customWidth="1"/>
    <col min="10" max="10" width="12.140625" style="5" bestFit="1" customWidth="1"/>
    <col min="11" max="11" width="14.42578125" style="5" bestFit="1" customWidth="1"/>
    <col min="12" max="16384" width="11.42578125" style="6"/>
  </cols>
  <sheetData>
    <row r="3" spans="1:12" x14ac:dyDescent="0.25">
      <c r="A3" s="1"/>
      <c r="B3" s="2"/>
      <c r="C3" s="1"/>
      <c r="D3" s="3"/>
    </row>
    <row r="4" spans="1:12" x14ac:dyDescent="0.25">
      <c r="A4" s="1"/>
      <c r="B4" s="2"/>
      <c r="C4" s="1"/>
      <c r="D4" s="3"/>
    </row>
    <row r="5" spans="1:12" x14ac:dyDescent="0.25">
      <c r="A5" s="1"/>
      <c r="B5" s="2"/>
      <c r="C5" s="1"/>
      <c r="D5" s="3"/>
    </row>
    <row r="6" spans="1:12" ht="19.5" x14ac:dyDescent="0.25">
      <c r="A6" s="1"/>
      <c r="B6" s="7" t="s">
        <v>0</v>
      </c>
      <c r="C6" s="8"/>
      <c r="D6" s="3"/>
    </row>
    <row r="7" spans="1:12" ht="19.5" x14ac:dyDescent="0.25">
      <c r="A7" s="1"/>
      <c r="B7" s="9" t="s">
        <v>1</v>
      </c>
      <c r="C7" s="10"/>
      <c r="D7" s="3"/>
    </row>
    <row r="8" spans="1:12" ht="18" x14ac:dyDescent="0.25">
      <c r="A8" s="1"/>
      <c r="B8" s="11" t="s">
        <v>2</v>
      </c>
      <c r="C8" s="12"/>
      <c r="D8" s="3"/>
    </row>
    <row r="9" spans="1:12" ht="18" x14ac:dyDescent="0.25">
      <c r="A9" s="1"/>
      <c r="B9" s="11" t="s">
        <v>3</v>
      </c>
      <c r="C9" s="12"/>
      <c r="D9" s="3"/>
      <c r="L9" s="13"/>
    </row>
    <row r="10" spans="1:12" x14ac:dyDescent="0.25">
      <c r="A10" s="1"/>
      <c r="B10" s="14" t="s">
        <v>4</v>
      </c>
      <c r="C10" s="2"/>
      <c r="D10" s="3"/>
    </row>
    <row r="11" spans="1:12" x14ac:dyDescent="0.25">
      <c r="A11" s="1"/>
      <c r="B11" s="14"/>
      <c r="C11" s="2"/>
      <c r="D11" s="3"/>
    </row>
    <row r="12" spans="1:12" x14ac:dyDescent="0.25">
      <c r="A12" s="1"/>
      <c r="B12" s="14"/>
      <c r="C12" s="2"/>
      <c r="D12" s="3"/>
    </row>
    <row r="13" spans="1:12" x14ac:dyDescent="0.25">
      <c r="A13" s="1"/>
      <c r="B13" s="2"/>
      <c r="C13" s="15"/>
      <c r="D13" s="3"/>
    </row>
    <row r="14" spans="1:12" x14ac:dyDescent="0.25">
      <c r="A14" s="16" t="s">
        <v>5</v>
      </c>
      <c r="B14" s="17"/>
    </row>
    <row r="15" spans="1:12" x14ac:dyDescent="0.25">
      <c r="A15" s="16" t="s">
        <v>6</v>
      </c>
      <c r="B15" s="17"/>
    </row>
    <row r="16" spans="1:12" x14ac:dyDescent="0.25">
      <c r="A16" s="18" t="s">
        <v>7</v>
      </c>
      <c r="C16" s="19">
        <f>+'[1]Efectivo y Equivalente a efecti'!C27</f>
        <v>293538622.42000002</v>
      </c>
    </row>
    <row r="17" spans="1:4" hidden="1" x14ac:dyDescent="0.25">
      <c r="A17" s="18" t="s">
        <v>8</v>
      </c>
      <c r="C17" s="20">
        <v>0</v>
      </c>
    </row>
    <row r="18" spans="1:4" ht="31.5" hidden="1" x14ac:dyDescent="0.25">
      <c r="A18" s="18" t="s">
        <v>9</v>
      </c>
      <c r="C18" s="20">
        <v>0</v>
      </c>
    </row>
    <row r="19" spans="1:4" x14ac:dyDescent="0.25">
      <c r="A19" s="18" t="s">
        <v>10</v>
      </c>
      <c r="C19" s="19">
        <f>+'[1]Cuentas Por Cobrar'!D19</f>
        <v>191708256.84999996</v>
      </c>
    </row>
    <row r="20" spans="1:4" x14ac:dyDescent="0.25">
      <c r="A20" s="18" t="s">
        <v>11</v>
      </c>
      <c r="C20" s="19">
        <f>+[1]Inventario!C22</f>
        <v>159845009.6658248</v>
      </c>
    </row>
    <row r="21" spans="1:4" x14ac:dyDescent="0.25">
      <c r="A21" s="18" t="s">
        <v>12</v>
      </c>
      <c r="C21" s="21">
        <f>+'[1]Pagos Anticipados '!K20</f>
        <v>741396.01500000001</v>
      </c>
    </row>
    <row r="22" spans="1:4" x14ac:dyDescent="0.25">
      <c r="A22" s="18" t="s">
        <v>13</v>
      </c>
      <c r="C22" s="22">
        <v>0</v>
      </c>
    </row>
    <row r="23" spans="1:4" x14ac:dyDescent="0.25">
      <c r="A23" s="16" t="s">
        <v>14</v>
      </c>
      <c r="C23" s="23">
        <f>SUM(C16:C22)</f>
        <v>645833284.95082474</v>
      </c>
    </row>
    <row r="24" spans="1:4" x14ac:dyDescent="0.25">
      <c r="A24" s="16"/>
      <c r="C24" s="24"/>
    </row>
    <row r="25" spans="1:4" x14ac:dyDescent="0.25">
      <c r="A25" s="16" t="s">
        <v>15</v>
      </c>
      <c r="C25" s="25"/>
    </row>
    <row r="26" spans="1:4" hidden="1" x14ac:dyDescent="0.25">
      <c r="A26" s="18" t="s">
        <v>16</v>
      </c>
      <c r="C26" s="26">
        <v>0</v>
      </c>
    </row>
    <row r="27" spans="1:4" hidden="1" x14ac:dyDescent="0.25">
      <c r="A27" s="18" t="s">
        <v>17</v>
      </c>
      <c r="C27" s="26">
        <v>0</v>
      </c>
    </row>
    <row r="28" spans="1:4" hidden="1" x14ac:dyDescent="0.25">
      <c r="A28" s="18" t="s">
        <v>18</v>
      </c>
      <c r="C28" s="26">
        <v>0</v>
      </c>
    </row>
    <row r="29" spans="1:4" hidden="1" x14ac:dyDescent="0.25">
      <c r="A29" s="18" t="s">
        <v>19</v>
      </c>
      <c r="C29" s="26">
        <v>0</v>
      </c>
    </row>
    <row r="30" spans="1:4" x14ac:dyDescent="0.25">
      <c r="A30" s="18" t="s">
        <v>20</v>
      </c>
      <c r="C30" s="20">
        <f>+'[1]Activo Fijo'!D21</f>
        <v>154679067.06</v>
      </c>
      <c r="D30" s="13"/>
    </row>
    <row r="31" spans="1:4" x14ac:dyDescent="0.25">
      <c r="A31" s="18" t="s">
        <v>21</v>
      </c>
      <c r="C31" s="27"/>
    </row>
    <row r="32" spans="1:4" x14ac:dyDescent="0.25">
      <c r="A32" s="18" t="s">
        <v>22</v>
      </c>
      <c r="C32" s="28">
        <v>0</v>
      </c>
    </row>
    <row r="33" spans="1:8" x14ac:dyDescent="0.25">
      <c r="A33" s="16" t="s">
        <v>23</v>
      </c>
      <c r="C33" s="23">
        <f>+C30</f>
        <v>154679067.06</v>
      </c>
    </row>
    <row r="34" spans="1:8" x14ac:dyDescent="0.25">
      <c r="A34" s="16"/>
      <c r="C34" s="24"/>
    </row>
    <row r="35" spans="1:8" ht="16.5" thickBot="1" x14ac:dyDescent="0.3">
      <c r="A35" s="16" t="s">
        <v>24</v>
      </c>
      <c r="C35" s="29">
        <f>+C23+C33</f>
        <v>800512352.01082468</v>
      </c>
    </row>
    <row r="36" spans="1:8" ht="16.5" thickTop="1" x14ac:dyDescent="0.25">
      <c r="A36" s="47" t="s">
        <v>25</v>
      </c>
      <c r="C36" s="17"/>
    </row>
    <row r="37" spans="1:8" x14ac:dyDescent="0.25">
      <c r="A37" s="47"/>
      <c r="C37" s="30"/>
      <c r="E37" s="4" t="s">
        <v>26</v>
      </c>
      <c r="H37" s="4">
        <v>29677288.309999999</v>
      </c>
    </row>
    <row r="38" spans="1:8" hidden="1" x14ac:dyDescent="0.25">
      <c r="A38" s="18" t="s">
        <v>27</v>
      </c>
      <c r="C38" s="26">
        <v>0</v>
      </c>
    </row>
    <row r="39" spans="1:8" hidden="1" x14ac:dyDescent="0.25">
      <c r="A39" s="18" t="s">
        <v>28</v>
      </c>
      <c r="C39" s="20">
        <f>+'[2]Cuentas Por Pagar'!C15</f>
        <v>0</v>
      </c>
    </row>
    <row r="40" spans="1:8" hidden="1" x14ac:dyDescent="0.25">
      <c r="A40" s="18" t="s">
        <v>29</v>
      </c>
      <c r="C40" s="20">
        <v>0</v>
      </c>
    </row>
    <row r="41" spans="1:8" ht="31.5" hidden="1" x14ac:dyDescent="0.25">
      <c r="A41" s="18" t="s">
        <v>30</v>
      </c>
      <c r="C41" s="20">
        <v>0</v>
      </c>
    </row>
    <row r="42" spans="1:8" ht="31.5" hidden="1" x14ac:dyDescent="0.25">
      <c r="A42" s="18" t="s">
        <v>31</v>
      </c>
      <c r="C42" s="20">
        <v>0</v>
      </c>
    </row>
    <row r="43" spans="1:8" x14ac:dyDescent="0.25">
      <c r="A43" s="18" t="s">
        <v>32</v>
      </c>
      <c r="C43" s="31">
        <v>12841854.1</v>
      </c>
      <c r="E43" s="4">
        <v>51672893.280000001</v>
      </c>
      <c r="F43" s="4">
        <f>+E43*0.1</f>
        <v>5167289.3280000007</v>
      </c>
    </row>
    <row r="44" spans="1:8" ht="31.5" hidden="1" x14ac:dyDescent="0.25">
      <c r="A44" s="18" t="s">
        <v>33</v>
      </c>
      <c r="C44" s="20">
        <v>0</v>
      </c>
    </row>
    <row r="45" spans="1:8" hidden="1" x14ac:dyDescent="0.25">
      <c r="A45" s="18" t="s">
        <v>34</v>
      </c>
      <c r="C45" s="20">
        <v>0</v>
      </c>
    </row>
    <row r="46" spans="1:8" hidden="1" x14ac:dyDescent="0.25">
      <c r="A46" s="18" t="s">
        <v>35</v>
      </c>
      <c r="C46" s="22">
        <v>0</v>
      </c>
    </row>
    <row r="47" spans="1:8" x14ac:dyDescent="0.25">
      <c r="A47" s="16" t="s">
        <v>36</v>
      </c>
      <c r="C47" s="23">
        <f>SUM(C38:C46)</f>
        <v>12841854.1</v>
      </c>
      <c r="F47" s="4">
        <v>25640131.309999999</v>
      </c>
      <c r="H47" s="4">
        <v>-21831385.623702299</v>
      </c>
    </row>
    <row r="48" spans="1:8" x14ac:dyDescent="0.25">
      <c r="A48" s="16"/>
      <c r="C48" s="24"/>
      <c r="H48" s="4">
        <v>21831385.620000001</v>
      </c>
    </row>
    <row r="49" spans="1:4" x14ac:dyDescent="0.25">
      <c r="A49" s="16" t="s">
        <v>37</v>
      </c>
      <c r="C49" s="17"/>
    </row>
    <row r="50" spans="1:4" x14ac:dyDescent="0.25">
      <c r="A50" s="18" t="s">
        <v>38</v>
      </c>
      <c r="C50" s="27">
        <v>5327210.5199999996</v>
      </c>
    </row>
    <row r="51" spans="1:4" hidden="1" x14ac:dyDescent="0.25">
      <c r="A51" s="18" t="s">
        <v>39</v>
      </c>
      <c r="C51" s="26">
        <v>0</v>
      </c>
    </row>
    <row r="52" spans="1:4" hidden="1" x14ac:dyDescent="0.25">
      <c r="A52" s="18" t="s">
        <v>40</v>
      </c>
      <c r="C52" s="26">
        <v>0</v>
      </c>
    </row>
    <row r="53" spans="1:4" hidden="1" x14ac:dyDescent="0.25">
      <c r="A53" s="18" t="s">
        <v>41</v>
      </c>
      <c r="C53" s="27"/>
    </row>
    <row r="54" spans="1:4" ht="31.5" hidden="1" x14ac:dyDescent="0.25">
      <c r="A54" s="18" t="s">
        <v>42</v>
      </c>
      <c r="C54" s="26">
        <v>0</v>
      </c>
    </row>
    <row r="55" spans="1:4" hidden="1" x14ac:dyDescent="0.25">
      <c r="A55" s="18" t="s">
        <v>43</v>
      </c>
      <c r="C55" s="28">
        <v>0</v>
      </c>
    </row>
    <row r="56" spans="1:4" x14ac:dyDescent="0.25">
      <c r="A56" s="16" t="s">
        <v>44</v>
      </c>
      <c r="C56" s="32">
        <f>SUM(C50:C55)</f>
        <v>5327210.5199999996</v>
      </c>
    </row>
    <row r="57" spans="1:4" x14ac:dyDescent="0.25">
      <c r="A57" s="16"/>
      <c r="C57" s="24"/>
      <c r="D57" s="33"/>
    </row>
    <row r="58" spans="1:4" x14ac:dyDescent="0.25">
      <c r="A58" s="16" t="s">
        <v>45</v>
      </c>
      <c r="C58" s="34">
        <f>+C47+C56</f>
        <v>18169064.619999997</v>
      </c>
      <c r="D58" s="33"/>
    </row>
    <row r="59" spans="1:4" x14ac:dyDescent="0.25">
      <c r="A59" s="16"/>
      <c r="C59" s="24"/>
      <c r="D59" s="33"/>
    </row>
    <row r="60" spans="1:4" x14ac:dyDescent="0.25">
      <c r="A60" s="16" t="s">
        <v>46</v>
      </c>
      <c r="C60" s="17"/>
      <c r="D60" s="33"/>
    </row>
    <row r="61" spans="1:4" x14ac:dyDescent="0.25">
      <c r="A61" s="18" t="s">
        <v>47</v>
      </c>
      <c r="C61" s="20">
        <f>+'[2]Cambio de Patrimonio'!B17</f>
        <v>412502736.45999998</v>
      </c>
      <c r="D61" s="33"/>
    </row>
    <row r="62" spans="1:4" x14ac:dyDescent="0.25">
      <c r="A62" s="18" t="s">
        <v>48</v>
      </c>
      <c r="C62" s="26">
        <v>0</v>
      </c>
      <c r="D62" s="35"/>
    </row>
    <row r="63" spans="1:4" x14ac:dyDescent="0.25">
      <c r="A63" s="18" t="s">
        <v>49</v>
      </c>
      <c r="C63" s="36">
        <f>+'[1]Estado de Rend. Fianac. Mensual'!B35</f>
        <v>27626149.036666706</v>
      </c>
      <c r="D63" s="33"/>
    </row>
    <row r="64" spans="1:4" x14ac:dyDescent="0.25">
      <c r="A64" s="18" t="s">
        <v>50</v>
      </c>
      <c r="C64" s="20">
        <f>56047220.18+15354479.99+29677288.31-2678446.11+37044590.75+8274457.96-7912224.24+22629996.55+600287.8+11965944.5+103963983.78+7357336.43+59889485.99</f>
        <v>342214401.89000005</v>
      </c>
      <c r="D64" s="33"/>
    </row>
    <row r="65" spans="1:11" x14ac:dyDescent="0.25">
      <c r="A65" s="18" t="s">
        <v>51</v>
      </c>
      <c r="C65" s="28">
        <v>0</v>
      </c>
      <c r="D65" s="33"/>
    </row>
    <row r="66" spans="1:11" s="38" customFormat="1" x14ac:dyDescent="0.25">
      <c r="A66" s="37" t="s">
        <v>52</v>
      </c>
      <c r="C66" s="39">
        <f>SUM(C61:C65)</f>
        <v>782343287.38666677</v>
      </c>
      <c r="D66" s="35"/>
      <c r="E66" s="4"/>
      <c r="F66" s="4"/>
      <c r="G66" s="4"/>
      <c r="H66" s="4"/>
      <c r="I66" s="4"/>
      <c r="J66" s="40"/>
      <c r="K66" s="40"/>
    </row>
    <row r="67" spans="1:11" ht="32.25" thickBot="1" x14ac:dyDescent="0.3">
      <c r="A67" s="16" t="s">
        <v>53</v>
      </c>
      <c r="C67" s="41">
        <f>SUM(C58+C66)</f>
        <v>800512352.00666678</v>
      </c>
      <c r="D67" s="35"/>
    </row>
    <row r="68" spans="1:11" ht="16.5" thickTop="1" x14ac:dyDescent="0.25">
      <c r="B68" s="42"/>
      <c r="C68" s="43"/>
      <c r="D68" s="33"/>
    </row>
    <row r="69" spans="1:11" x14ac:dyDescent="0.25">
      <c r="B69" s="5"/>
      <c r="C69" s="44">
        <f>+C67-C35</f>
        <v>-4.1579008102416992E-3</v>
      </c>
      <c r="D69" s="33"/>
    </row>
    <row r="70" spans="1:11" x14ac:dyDescent="0.25">
      <c r="B70" s="5"/>
      <c r="C70" s="4">
        <f>+'[3]Estado de Rend. Fianac. Mensual'!$B$35</f>
        <v>61360239.756666675</v>
      </c>
      <c r="D70" s="33"/>
    </row>
    <row r="71" spans="1:11" x14ac:dyDescent="0.25">
      <c r="A71"/>
      <c r="B71" s="13"/>
      <c r="C71" s="4">
        <f>+C70+C69</f>
        <v>61360239.752508774</v>
      </c>
    </row>
    <row r="72" spans="1:11" x14ac:dyDescent="0.25">
      <c r="C72" s="4"/>
    </row>
    <row r="73" spans="1:11" x14ac:dyDescent="0.25">
      <c r="B73"/>
      <c r="C73" s="43"/>
    </row>
    <row r="74" spans="1:11" x14ac:dyDescent="0.25">
      <c r="A74" s="45" t="s">
        <v>54</v>
      </c>
      <c r="C74" s="43"/>
    </row>
    <row r="75" spans="1:11" x14ac:dyDescent="0.25">
      <c r="A75" s="46" t="s">
        <v>55</v>
      </c>
      <c r="C75" s="43"/>
    </row>
    <row r="76" spans="1:11" x14ac:dyDescent="0.25">
      <c r="C76" s="43"/>
    </row>
    <row r="77" spans="1:11" x14ac:dyDescent="0.25">
      <c r="C77" s="43"/>
    </row>
    <row r="78" spans="1:11" x14ac:dyDescent="0.25">
      <c r="C78" s="43"/>
    </row>
    <row r="79" spans="1:11" x14ac:dyDescent="0.25">
      <c r="C79" s="43"/>
    </row>
    <row r="80" spans="1:11" x14ac:dyDescent="0.25">
      <c r="C80" s="43"/>
    </row>
    <row r="81" spans="3:3" x14ac:dyDescent="0.25">
      <c r="C81" s="43"/>
    </row>
    <row r="82" spans="3:3" x14ac:dyDescent="0.25">
      <c r="C82" s="43"/>
    </row>
    <row r="1048576" spans="9:11" x14ac:dyDescent="0.25">
      <c r="I1048576" s="4">
        <f>SUM(G1048576:H1048576)</f>
        <v>0</v>
      </c>
      <c r="J1048576" s="5">
        <f>SUM(J16)</f>
        <v>0</v>
      </c>
      <c r="K1048576" s="5">
        <f>SUM(K14:K1048575)</f>
        <v>0</v>
      </c>
    </row>
  </sheetData>
  <mergeCells count="1">
    <mergeCell ref="A36:A37"/>
  </mergeCells>
  <printOptions horizontalCentered="1"/>
  <pageMargins left="0.31496062992125984" right="0.31496062992125984" top="0.55118110236220474" bottom="0.55118110236220474" header="0.31496062992125984" footer="0.31496062992125984"/>
  <pageSetup paperSize="122" scale="75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A2693-96B6-47CD-A27F-47A10B31642F}">
  <dimension ref="A1:D48"/>
  <sheetViews>
    <sheetView workbookViewId="0">
      <selection activeCell="D11" sqref="D11"/>
    </sheetView>
  </sheetViews>
  <sheetFormatPr baseColWidth="10" defaultColWidth="11.42578125" defaultRowHeight="15.75" x14ac:dyDescent="0.25"/>
  <cols>
    <col min="1" max="1" width="43.85546875" style="6" customWidth="1"/>
    <col min="2" max="2" width="22" style="33" bestFit="1" customWidth="1"/>
    <col min="3" max="4" width="18.7109375" style="63" customWidth="1"/>
    <col min="5" max="16384" width="11.42578125" style="6"/>
  </cols>
  <sheetData>
    <row r="1" spans="1:4" x14ac:dyDescent="0.25">
      <c r="A1" s="1"/>
      <c r="B1" s="2"/>
      <c r="C1" s="48"/>
      <c r="D1" s="48"/>
    </row>
    <row r="2" spans="1:4" x14ac:dyDescent="0.25">
      <c r="A2" s="1"/>
      <c r="B2" s="2"/>
      <c r="C2" s="48"/>
      <c r="D2" s="48"/>
    </row>
    <row r="3" spans="1:4" x14ac:dyDescent="0.25">
      <c r="A3" s="1"/>
      <c r="B3" s="2"/>
      <c r="C3" s="48"/>
      <c r="D3" s="48"/>
    </row>
    <row r="4" spans="1:4" ht="19.5" x14ac:dyDescent="0.25">
      <c r="A4" s="1"/>
      <c r="B4" s="49" t="s">
        <v>0</v>
      </c>
      <c r="C4" s="50"/>
      <c r="D4" s="50"/>
    </row>
    <row r="5" spans="1:4" ht="19.5" x14ac:dyDescent="0.25">
      <c r="A5" s="1"/>
      <c r="B5" s="51" t="s">
        <v>56</v>
      </c>
      <c r="C5" s="50"/>
      <c r="D5" s="50"/>
    </row>
    <row r="6" spans="1:4" ht="18.75" x14ac:dyDescent="0.25">
      <c r="B6" s="52"/>
      <c r="C6" s="53"/>
      <c r="D6" s="53"/>
    </row>
    <row r="7" spans="1:4" x14ac:dyDescent="0.25">
      <c r="A7" s="1"/>
      <c r="B7" s="14"/>
      <c r="C7" s="54"/>
      <c r="D7" s="54"/>
    </row>
    <row r="8" spans="1:4" ht="18" x14ac:dyDescent="0.25">
      <c r="A8" s="1"/>
      <c r="B8" s="11" t="s">
        <v>57</v>
      </c>
      <c r="C8" s="55"/>
      <c r="D8" s="55"/>
    </row>
    <row r="9" spans="1:4" ht="18" x14ac:dyDescent="0.25">
      <c r="A9" s="56"/>
      <c r="B9" s="57" t="s">
        <v>58</v>
      </c>
      <c r="C9" s="55"/>
      <c r="D9" s="55"/>
    </row>
    <row r="10" spans="1:4" x14ac:dyDescent="0.25">
      <c r="A10" s="56"/>
      <c r="B10" s="58" t="s">
        <v>4</v>
      </c>
      <c r="C10" s="59"/>
      <c r="D10" s="59"/>
    </row>
    <row r="11" spans="1:4" x14ac:dyDescent="0.25">
      <c r="A11" s="56"/>
      <c r="B11" s="60"/>
      <c r="C11" s="61"/>
      <c r="D11" s="61"/>
    </row>
    <row r="12" spans="1:4" x14ac:dyDescent="0.25">
      <c r="A12" s="62"/>
      <c r="B12" s="62"/>
    </row>
    <row r="13" spans="1:4" x14ac:dyDescent="0.25">
      <c r="B13" s="64"/>
      <c r="C13" s="65"/>
      <c r="D13" s="65"/>
    </row>
    <row r="14" spans="1:4" ht="15.75" customHeight="1" x14ac:dyDescent="0.25">
      <c r="A14" s="66" t="s">
        <v>59</v>
      </c>
      <c r="C14" s="65"/>
      <c r="D14" s="65"/>
    </row>
    <row r="15" spans="1:4" ht="15.75" customHeight="1" x14ac:dyDescent="0.25">
      <c r="A15" s="67" t="s">
        <v>60</v>
      </c>
      <c r="B15" s="68">
        <v>0</v>
      </c>
      <c r="C15" s="65"/>
      <c r="D15" s="65"/>
    </row>
    <row r="16" spans="1:4" ht="15.75" customHeight="1" x14ac:dyDescent="0.25">
      <c r="A16" s="67" t="s">
        <v>61</v>
      </c>
      <c r="B16" s="69">
        <f>+'[1]Ejecucion Presupuestaria'!G15+'[1]Enviado a Cobrar'!E28</f>
        <v>94255328.890000015</v>
      </c>
      <c r="C16" s="70">
        <f>+'[1]Ejecucion Presupuestaria'!G15</f>
        <v>42244951.909999996</v>
      </c>
      <c r="D16" s="70"/>
    </row>
    <row r="17" spans="1:4" x14ac:dyDescent="0.25">
      <c r="A17" s="67" t="s">
        <v>62</v>
      </c>
      <c r="B17" s="69">
        <f>+'[1]Ejecucion Presupuestaria'!G14</f>
        <v>57273256.310000002</v>
      </c>
      <c r="C17" s="70">
        <f>+'[1]Ejecucion Presupuestaria'!G14</f>
        <v>57273256.310000002</v>
      </c>
      <c r="D17" s="70"/>
    </row>
    <row r="18" spans="1:4" x14ac:dyDescent="0.25">
      <c r="A18" s="67" t="s">
        <v>63</v>
      </c>
      <c r="B18" s="69" t="s">
        <v>79</v>
      </c>
      <c r="C18" s="70"/>
      <c r="D18" s="70"/>
    </row>
    <row r="19" spans="1:4" x14ac:dyDescent="0.25">
      <c r="A19" s="66" t="s">
        <v>64</v>
      </c>
      <c r="B19" s="71">
        <f>SUM(B15:B18)</f>
        <v>151528585.20000002</v>
      </c>
      <c r="C19" s="70"/>
      <c r="D19" s="70"/>
    </row>
    <row r="20" spans="1:4" x14ac:dyDescent="0.25">
      <c r="A20" s="72"/>
      <c r="C20" s="70"/>
      <c r="D20" s="70"/>
    </row>
    <row r="21" spans="1:4" x14ac:dyDescent="0.25">
      <c r="A21" s="73" t="s">
        <v>65</v>
      </c>
      <c r="C21" s="70"/>
      <c r="D21" s="70"/>
    </row>
    <row r="22" spans="1:4" ht="15.75" customHeight="1" x14ac:dyDescent="0.25">
      <c r="A22" s="67" t="s">
        <v>66</v>
      </c>
      <c r="B22" s="74">
        <f>+'[1]Ejecucion Presupuestaria'!Q6</f>
        <v>79458420.849999994</v>
      </c>
      <c r="C22" s="70">
        <f>+'[1]Ejecucion Presupuestaria'!Q6</f>
        <v>79458420.849999994</v>
      </c>
      <c r="D22" s="70"/>
    </row>
    <row r="23" spans="1:4" x14ac:dyDescent="0.25">
      <c r="A23" s="67" t="s">
        <v>67</v>
      </c>
      <c r="B23" s="74"/>
      <c r="C23" s="70"/>
      <c r="D23" s="70"/>
    </row>
    <row r="24" spans="1:4" x14ac:dyDescent="0.25">
      <c r="A24" s="67" t="s">
        <v>68</v>
      </c>
      <c r="B24" s="74">
        <f>+'[1]Consumo x Inventario'!C22</f>
        <v>36645528.659999996</v>
      </c>
      <c r="C24" s="70">
        <f>+'[1]Ejecucion Presupuestaria'!Q8</f>
        <v>22422868.460000001</v>
      </c>
      <c r="D24" s="70"/>
    </row>
    <row r="25" spans="1:4" x14ac:dyDescent="0.25">
      <c r="A25" s="67" t="s">
        <v>69</v>
      </c>
      <c r="B25" s="74">
        <f>+'[1]Activo Fijo'!D23+'[1]Pagos Anticipados '!L20</f>
        <v>2039217.7833333334</v>
      </c>
      <c r="C25" s="70">
        <f>+'[1]Activo Fijo'!D23+'[1]Pagos Anticipados '!L20</f>
        <v>2039217.7833333334</v>
      </c>
      <c r="D25" s="70"/>
    </row>
    <row r="26" spans="1:4" x14ac:dyDescent="0.25">
      <c r="A26" s="67" t="s">
        <v>70</v>
      </c>
      <c r="B26" s="68"/>
      <c r="C26" s="70"/>
      <c r="D26" s="70"/>
    </row>
    <row r="27" spans="1:4" x14ac:dyDescent="0.25">
      <c r="A27" s="67" t="s">
        <v>71</v>
      </c>
      <c r="B27" s="69">
        <f>+'[1]Ejecucion Presupuestaria'!Q7-B28</f>
        <v>5758901.1799999988</v>
      </c>
      <c r="C27" s="70">
        <f>+'[1]Ejecucion Presupuestaria'!Q7</f>
        <v>5759268.8699999992</v>
      </c>
      <c r="D27" s="70"/>
    </row>
    <row r="28" spans="1:4" x14ac:dyDescent="0.25">
      <c r="A28" s="67" t="s">
        <v>72</v>
      </c>
      <c r="B28" s="69">
        <f>+'[1]Ejecucion Presupuestaria'!J183</f>
        <v>367.69</v>
      </c>
      <c r="C28" s="70"/>
      <c r="D28" s="70"/>
    </row>
    <row r="29" spans="1:4" x14ac:dyDescent="0.25">
      <c r="A29" s="66" t="s">
        <v>73</v>
      </c>
      <c r="B29" s="75">
        <f>SUM(B22:B28)</f>
        <v>123902436.16333331</v>
      </c>
      <c r="C29" s="70"/>
      <c r="D29" s="70"/>
    </row>
    <row r="30" spans="1:4" x14ac:dyDescent="0.25">
      <c r="A30" s="72"/>
      <c r="C30" s="70"/>
      <c r="D30" s="70"/>
    </row>
    <row r="31" spans="1:4" x14ac:dyDescent="0.25">
      <c r="A31" s="67" t="s">
        <v>74</v>
      </c>
      <c r="B31" s="68" t="s">
        <v>75</v>
      </c>
      <c r="C31" s="70"/>
      <c r="D31" s="70"/>
    </row>
    <row r="32" spans="1:4" x14ac:dyDescent="0.25">
      <c r="A32" s="72"/>
      <c r="C32" s="70"/>
      <c r="D32" s="70"/>
    </row>
    <row r="33" spans="1:4" x14ac:dyDescent="0.25">
      <c r="A33" s="67" t="s">
        <v>76</v>
      </c>
      <c r="B33" s="68">
        <v>0</v>
      </c>
      <c r="C33" s="70">
        <f>+'[1]Ejecucion Presupuestaria'!Q9</f>
        <v>3303687.1500000004</v>
      </c>
      <c r="D33" s="70"/>
    </row>
    <row r="34" spans="1:4" x14ac:dyDescent="0.25">
      <c r="A34" s="72"/>
      <c r="C34" s="70"/>
      <c r="D34" s="70"/>
    </row>
    <row r="35" spans="1:4" x14ac:dyDescent="0.25">
      <c r="A35" s="66" t="s">
        <v>49</v>
      </c>
      <c r="B35" s="76">
        <f>+B19-B29</f>
        <v>27626149.036666706</v>
      </c>
      <c r="C35" s="70">
        <f>+B35-'[1]Flujo de Efectivo Mensual'!B59</f>
        <v>39052186.146666706</v>
      </c>
      <c r="D35" s="70"/>
    </row>
    <row r="36" spans="1:4" x14ac:dyDescent="0.25">
      <c r="A36" s="72"/>
      <c r="C36" s="70"/>
      <c r="D36" s="70"/>
    </row>
    <row r="37" spans="1:4" x14ac:dyDescent="0.25">
      <c r="A37" s="77" t="s">
        <v>77</v>
      </c>
      <c r="C37" s="70"/>
      <c r="D37" s="70"/>
    </row>
    <row r="38" spans="1:4" x14ac:dyDescent="0.25">
      <c r="A38" s="67" t="s">
        <v>78</v>
      </c>
      <c r="B38" s="68">
        <v>0</v>
      </c>
      <c r="C38" s="70"/>
      <c r="D38" s="70"/>
    </row>
    <row r="39" spans="1:4" x14ac:dyDescent="0.25">
      <c r="A39" s="67" t="s">
        <v>51</v>
      </c>
      <c r="B39" s="68">
        <v>0</v>
      </c>
      <c r="C39" s="70"/>
      <c r="D39" s="70"/>
    </row>
    <row r="40" spans="1:4" ht="16.5" thickBot="1" x14ac:dyDescent="0.3">
      <c r="A40" s="78"/>
      <c r="B40" s="79">
        <v>0</v>
      </c>
      <c r="C40" s="70"/>
      <c r="D40" s="70"/>
    </row>
    <row r="41" spans="1:4" ht="16.5" thickTop="1" x14ac:dyDescent="0.25">
      <c r="A41" s="72"/>
      <c r="C41" s="70"/>
      <c r="D41" s="70"/>
    </row>
    <row r="42" spans="1:4" x14ac:dyDescent="0.25">
      <c r="A42" s="80"/>
      <c r="C42" s="70"/>
      <c r="D42" s="70"/>
    </row>
    <row r="43" spans="1:4" x14ac:dyDescent="0.25">
      <c r="A43" s="80"/>
      <c r="C43" s="81"/>
      <c r="D43" s="81"/>
    </row>
    <row r="44" spans="1:4" x14ac:dyDescent="0.25">
      <c r="A44" s="80"/>
      <c r="C44" s="81"/>
      <c r="D44" s="81"/>
    </row>
    <row r="45" spans="1:4" x14ac:dyDescent="0.25">
      <c r="A45" s="80"/>
      <c r="C45" s="81"/>
      <c r="D45" s="81"/>
    </row>
    <row r="46" spans="1:4" x14ac:dyDescent="0.25">
      <c r="C46" s="81"/>
      <c r="D46" s="81"/>
    </row>
    <row r="47" spans="1:4" x14ac:dyDescent="0.25">
      <c r="A47" s="45" t="s">
        <v>54</v>
      </c>
      <c r="C47" s="81"/>
      <c r="D47" s="81"/>
    </row>
    <row r="48" spans="1:4" x14ac:dyDescent="0.25">
      <c r="A48" s="46" t="s">
        <v>55</v>
      </c>
    </row>
  </sheetData>
  <mergeCells count="1">
    <mergeCell ref="A12:B1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A6E2E-C5A4-48FF-B57F-3C204144C0EC}">
  <dimension ref="B1:L36"/>
  <sheetViews>
    <sheetView topLeftCell="A4" workbookViewId="0">
      <selection sqref="A1:XFD1048576"/>
    </sheetView>
  </sheetViews>
  <sheetFormatPr baseColWidth="10" defaultColWidth="11.42578125" defaultRowHeight="15.75" x14ac:dyDescent="0.25"/>
  <cols>
    <col min="1" max="1" width="4.5703125" style="6" customWidth="1"/>
    <col min="2" max="2" width="43.42578125" style="6" customWidth="1"/>
    <col min="3" max="3" width="17.42578125" style="6" customWidth="1"/>
    <col min="4" max="4" width="18.42578125" style="6" customWidth="1"/>
    <col min="5" max="5" width="16.42578125" style="6" customWidth="1"/>
    <col min="6" max="6" width="17.42578125" style="6" bestFit="1" customWidth="1"/>
    <col min="7" max="7" width="18.28515625" style="6" bestFit="1" customWidth="1"/>
    <col min="8" max="8" width="20" style="83" customWidth="1"/>
    <col min="9" max="9" width="29.5703125" style="84" customWidth="1"/>
    <col min="10" max="10" width="18.5703125" style="85" bestFit="1" customWidth="1"/>
    <col min="11" max="11" width="18.5703125" style="5" bestFit="1" customWidth="1"/>
    <col min="12" max="12" width="16.28515625" style="5" bestFit="1" customWidth="1"/>
    <col min="13" max="16384" width="11.42578125" style="6"/>
  </cols>
  <sheetData>
    <row r="1" spans="2:12" x14ac:dyDescent="0.25">
      <c r="B1" s="82"/>
    </row>
    <row r="2" spans="2:12" x14ac:dyDescent="0.25">
      <c r="B2" s="86" t="s">
        <v>80</v>
      </c>
      <c r="C2" s="86"/>
      <c r="D2" s="86"/>
      <c r="E2" s="86"/>
      <c r="F2" s="86"/>
      <c r="G2" s="86"/>
    </row>
    <row r="3" spans="2:12" ht="20.25" x14ac:dyDescent="0.25">
      <c r="B3" s="87" t="s">
        <v>81</v>
      </c>
      <c r="C3" s="87"/>
      <c r="D3" s="87"/>
      <c r="E3" s="87"/>
      <c r="F3" s="87"/>
      <c r="G3" s="87"/>
    </row>
    <row r="4" spans="2:12" ht="20.25" x14ac:dyDescent="0.25">
      <c r="B4" s="87" t="s">
        <v>82</v>
      </c>
      <c r="C4" s="87"/>
      <c r="D4" s="87"/>
      <c r="E4" s="87"/>
      <c r="F4" s="87"/>
      <c r="G4" s="87"/>
    </row>
    <row r="5" spans="2:12" ht="20.25" x14ac:dyDescent="0.25">
      <c r="B5" s="87" t="s">
        <v>83</v>
      </c>
      <c r="C5" s="87"/>
      <c r="D5" s="87"/>
      <c r="E5" s="87"/>
      <c r="F5" s="87"/>
      <c r="G5" s="87"/>
    </row>
    <row r="6" spans="2:12" x14ac:dyDescent="0.25">
      <c r="B6" s="17"/>
      <c r="C6" s="17"/>
      <c r="D6" s="88"/>
      <c r="E6" s="17"/>
      <c r="F6" s="17"/>
      <c r="G6" s="17"/>
    </row>
    <row r="7" spans="2:12" x14ac:dyDescent="0.25">
      <c r="B7" s="17"/>
      <c r="C7" s="17"/>
      <c r="D7" s="88"/>
      <c r="E7" s="17"/>
      <c r="F7" s="17"/>
      <c r="G7" s="17"/>
    </row>
    <row r="8" spans="2:12" ht="47.25" x14ac:dyDescent="0.25">
      <c r="B8" s="89"/>
      <c r="C8" s="90" t="s">
        <v>84</v>
      </c>
      <c r="D8" s="90" t="s">
        <v>85</v>
      </c>
      <c r="E8" s="90" t="s">
        <v>86</v>
      </c>
      <c r="F8" s="90" t="s">
        <v>87</v>
      </c>
      <c r="G8" s="90" t="s">
        <v>88</v>
      </c>
    </row>
    <row r="9" spans="2:12" x14ac:dyDescent="0.25">
      <c r="B9" s="17"/>
      <c r="C9" s="91"/>
      <c r="D9" s="88"/>
      <c r="F9" s="91"/>
      <c r="G9" s="91"/>
    </row>
    <row r="10" spans="2:12" x14ac:dyDescent="0.25">
      <c r="B10" s="92" t="s">
        <v>89</v>
      </c>
      <c r="C10" s="23">
        <v>412502736.45999998</v>
      </c>
      <c r="D10" s="23"/>
      <c r="E10" s="23"/>
      <c r="F10" s="23">
        <v>274150236.03000003</v>
      </c>
      <c r="G10" s="23">
        <f>SUM(C10:F10)</f>
        <v>686652972.49000001</v>
      </c>
      <c r="H10" s="93"/>
    </row>
    <row r="11" spans="2:12" x14ac:dyDescent="0.25">
      <c r="B11" s="94" t="s">
        <v>90</v>
      </c>
      <c r="C11" s="95"/>
      <c r="D11" s="20"/>
      <c r="E11" s="96"/>
      <c r="F11" s="96"/>
      <c r="G11" s="96"/>
    </row>
    <row r="12" spans="2:12" x14ac:dyDescent="0.25">
      <c r="B12" s="94" t="s">
        <v>91</v>
      </c>
      <c r="C12" s="95"/>
      <c r="D12" s="95"/>
      <c r="E12" s="96"/>
      <c r="F12" s="20"/>
      <c r="G12" s="20"/>
    </row>
    <row r="13" spans="2:12" x14ac:dyDescent="0.25">
      <c r="B13" s="97" t="s">
        <v>92</v>
      </c>
      <c r="C13" s="95"/>
      <c r="D13" s="95"/>
      <c r="E13" s="96"/>
      <c r="F13" s="20">
        <v>38512513.619999997</v>
      </c>
      <c r="G13" s="23">
        <f>SUM(F13)</f>
        <v>38512513.619999997</v>
      </c>
    </row>
    <row r="14" spans="2:12" x14ac:dyDescent="0.25">
      <c r="B14" s="97" t="s">
        <v>93</v>
      </c>
      <c r="C14" s="22"/>
      <c r="D14" s="22"/>
      <c r="E14" s="22"/>
      <c r="F14" s="98">
        <v>-260897728.74715018</v>
      </c>
      <c r="G14" s="98">
        <f>SUM(C14:F14)</f>
        <v>-260897728.74715018</v>
      </c>
      <c r="I14" s="99"/>
    </row>
    <row r="15" spans="2:12" s="38" customFormat="1" x14ac:dyDescent="0.25">
      <c r="B15" s="16"/>
      <c r="C15" s="23"/>
      <c r="D15" s="23"/>
      <c r="E15" s="23"/>
      <c r="F15" s="23"/>
      <c r="G15" s="23"/>
      <c r="H15" s="100"/>
      <c r="I15" s="101"/>
      <c r="J15" s="85"/>
      <c r="K15" s="40"/>
      <c r="L15" s="40"/>
    </row>
    <row r="16" spans="2:12" s="38" customFormat="1" x14ac:dyDescent="0.25">
      <c r="B16" s="92" t="s">
        <v>94</v>
      </c>
      <c r="C16" s="23">
        <v>412502736.45999998</v>
      </c>
      <c r="D16" s="23"/>
      <c r="E16" s="23">
        <f>SUM(E10:E15)</f>
        <v>0</v>
      </c>
      <c r="F16" s="23">
        <f>SUM(F10:F15)</f>
        <v>51765020.902849853</v>
      </c>
      <c r="G16" s="23">
        <f>SUM(C16:F16)</f>
        <v>464267757.36284983</v>
      </c>
      <c r="H16" s="100"/>
      <c r="I16" s="101"/>
      <c r="J16" s="85"/>
      <c r="K16" s="40"/>
      <c r="L16" s="40"/>
    </row>
    <row r="17" spans="2:9" x14ac:dyDescent="0.25">
      <c r="B17" s="97" t="s">
        <v>90</v>
      </c>
      <c r="C17" s="20"/>
      <c r="D17" s="20"/>
      <c r="E17" s="20"/>
      <c r="F17" s="20"/>
      <c r="G17" s="20"/>
      <c r="H17" s="93"/>
    </row>
    <row r="18" spans="2:9" x14ac:dyDescent="0.25">
      <c r="B18" s="97" t="s">
        <v>91</v>
      </c>
      <c r="C18" s="20"/>
      <c r="D18" s="20"/>
      <c r="E18" s="20"/>
      <c r="F18" s="20"/>
      <c r="G18" s="20"/>
      <c r="H18" s="93"/>
    </row>
    <row r="19" spans="2:9" ht="31.5" x14ac:dyDescent="0.25">
      <c r="B19" s="97" t="s">
        <v>95</v>
      </c>
      <c r="C19" s="20"/>
      <c r="D19" s="20"/>
      <c r="E19" s="20"/>
      <c r="F19" s="20"/>
      <c r="G19" s="20"/>
      <c r="H19" s="102"/>
    </row>
    <row r="20" spans="2:9" x14ac:dyDescent="0.25">
      <c r="B20" s="97" t="s">
        <v>92</v>
      </c>
      <c r="C20" s="20"/>
      <c r="D20" s="20"/>
      <c r="E20" s="20"/>
      <c r="F20" s="31">
        <f>107272630.29+11965944.5+103963983.78+7357336.43+59889485.99</f>
        <v>290449380.99000001</v>
      </c>
      <c r="G20" s="31">
        <f>SUM(F20)</f>
        <v>290449380.99000001</v>
      </c>
      <c r="H20" s="4"/>
    </row>
    <row r="21" spans="2:9" x14ac:dyDescent="0.25">
      <c r="B21" s="97" t="s">
        <v>93</v>
      </c>
      <c r="D21" s="103"/>
      <c r="E21" s="20"/>
      <c r="F21" s="20">
        <f>+'[1]Estado de Situación Mesual'!C63</f>
        <v>27626149.036666706</v>
      </c>
      <c r="G21" s="20">
        <f>SUM(F21)</f>
        <v>27626149.036666706</v>
      </c>
      <c r="H21" s="4"/>
    </row>
    <row r="22" spans="2:9" ht="16.5" thickBot="1" x14ac:dyDescent="0.3">
      <c r="B22" s="16" t="s">
        <v>96</v>
      </c>
      <c r="C22" s="104">
        <f>SUM(C15:C21)</f>
        <v>412502736.45999998</v>
      </c>
      <c r="D22" s="104">
        <f>SUM(D15:D21)</f>
        <v>0</v>
      </c>
      <c r="E22" s="104">
        <f>SUM(E15:E21)</f>
        <v>0</v>
      </c>
      <c r="F22" s="104">
        <f>SUM(F16:F21)</f>
        <v>369840550.92951655</v>
      </c>
      <c r="G22" s="104">
        <f>SUM(G16:G21)</f>
        <v>782343287.38951659</v>
      </c>
      <c r="H22" s="4">
        <f>+'[1]Estado de Situación Mesual'!C66</f>
        <v>782343287.38666677</v>
      </c>
    </row>
    <row r="23" spans="2:9" x14ac:dyDescent="0.25">
      <c r="B23" s="16"/>
      <c r="C23" s="24"/>
      <c r="D23" s="24"/>
      <c r="E23" s="24"/>
      <c r="F23" s="23"/>
      <c r="G23" s="23"/>
      <c r="H23" s="4">
        <f>+G22-H22</f>
        <v>2.8498172760009766E-3</v>
      </c>
      <c r="I23" s="99"/>
    </row>
    <row r="24" spans="2:9" x14ac:dyDescent="0.25">
      <c r="B24" s="16"/>
      <c r="C24" s="24"/>
      <c r="D24" s="24"/>
      <c r="E24" s="24"/>
      <c r="F24" s="23"/>
      <c r="G24" s="23"/>
      <c r="H24" s="4"/>
      <c r="I24" s="99"/>
    </row>
    <row r="25" spans="2:9" x14ac:dyDescent="0.25">
      <c r="B25" s="16"/>
      <c r="C25" s="24"/>
      <c r="D25" s="24"/>
      <c r="E25" s="24"/>
      <c r="F25" s="23"/>
      <c r="G25" s="23"/>
      <c r="H25" s="4"/>
      <c r="I25" s="99"/>
    </row>
    <row r="26" spans="2:9" x14ac:dyDescent="0.25">
      <c r="B26" s="105"/>
      <c r="F26" s="106"/>
      <c r="G26" s="13"/>
      <c r="H26" s="4"/>
    </row>
    <row r="27" spans="2:9" x14ac:dyDescent="0.25">
      <c r="B27" s="105"/>
      <c r="H27" s="4"/>
    </row>
    <row r="28" spans="2:9" x14ac:dyDescent="0.25">
      <c r="B28" s="107" t="s">
        <v>54</v>
      </c>
      <c r="C28" s="107"/>
      <c r="D28" s="107"/>
    </row>
    <row r="29" spans="2:9" x14ac:dyDescent="0.25">
      <c r="B29" s="108" t="s">
        <v>55</v>
      </c>
      <c r="C29" s="108"/>
      <c r="D29" s="108"/>
    </row>
    <row r="30" spans="2:9" x14ac:dyDescent="0.25">
      <c r="B30" s="109"/>
      <c r="C30" s="109"/>
      <c r="D30" s="109"/>
      <c r="E30" s="110"/>
      <c r="F30" s="111"/>
      <c r="G30" s="111"/>
    </row>
    <row r="31" spans="2:9" x14ac:dyDescent="0.25">
      <c r="B31" s="112"/>
      <c r="C31" s="112"/>
      <c r="D31" s="112"/>
      <c r="E31" s="113"/>
      <c r="F31" s="111"/>
      <c r="G31" s="111"/>
    </row>
    <row r="32" spans="2:9" x14ac:dyDescent="0.25">
      <c r="B32"/>
      <c r="C32"/>
      <c r="D32"/>
      <c r="E32"/>
      <c r="F32" s="111"/>
      <c r="G32" s="111"/>
    </row>
    <row r="33" spans="2:7" x14ac:dyDescent="0.25">
      <c r="B33"/>
      <c r="C33"/>
      <c r="D33"/>
      <c r="E33"/>
      <c r="F33" s="111"/>
      <c r="G33" s="111"/>
    </row>
    <row r="34" spans="2:7" ht="15.75" customHeight="1" x14ac:dyDescent="0.25">
      <c r="B34" s="114"/>
      <c r="C34"/>
    </row>
    <row r="35" spans="2:7" x14ac:dyDescent="0.25">
      <c r="B35" s="78"/>
      <c r="C35"/>
    </row>
    <row r="36" spans="2:7" x14ac:dyDescent="0.25">
      <c r="B36"/>
      <c r="C36"/>
      <c r="D36"/>
      <c r="E36"/>
      <c r="F36" s="111"/>
      <c r="G36" s="111"/>
    </row>
  </sheetData>
  <mergeCells count="8">
    <mergeCell ref="B30:D30"/>
    <mergeCell ref="B31:D31"/>
    <mergeCell ref="B2:G2"/>
    <mergeCell ref="B3:G3"/>
    <mergeCell ref="B4:G4"/>
    <mergeCell ref="B5:G5"/>
    <mergeCell ref="B28:D28"/>
    <mergeCell ref="B29:D2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A0BCF1-6599-42EE-A94B-AFECCD498029}">
  <dimension ref="A1:K41"/>
  <sheetViews>
    <sheetView tabSelected="1" workbookViewId="0">
      <selection activeCell="I20" sqref="I20"/>
    </sheetView>
  </sheetViews>
  <sheetFormatPr baseColWidth="10" defaultColWidth="11.42578125" defaultRowHeight="18.75" x14ac:dyDescent="0.3"/>
  <cols>
    <col min="1" max="1" width="4.5703125" style="115" bestFit="1" customWidth="1"/>
    <col min="2" max="2" width="45" style="115" customWidth="1"/>
    <col min="3" max="3" width="23" style="115" bestFit="1" customWidth="1"/>
    <col min="4" max="4" width="24.42578125" style="115" bestFit="1" customWidth="1"/>
    <col min="5" max="5" width="18.28515625" style="115" customWidth="1"/>
    <col min="6" max="6" width="24.140625" style="143" customWidth="1"/>
    <col min="7" max="10" width="11.42578125" style="115"/>
    <col min="11" max="11" width="21.7109375" style="117" bestFit="1" customWidth="1"/>
    <col min="12" max="12" width="20.140625" style="115" bestFit="1" customWidth="1"/>
    <col min="13" max="16384" width="11.42578125" style="115"/>
  </cols>
  <sheetData>
    <row r="1" spans="1:7" x14ac:dyDescent="0.3">
      <c r="B1" s="116" t="s">
        <v>97</v>
      </c>
      <c r="C1" s="116"/>
      <c r="D1" s="116"/>
      <c r="E1" s="116"/>
      <c r="F1" s="116"/>
    </row>
    <row r="2" spans="1:7" x14ac:dyDescent="0.3">
      <c r="A2" s="118" t="s">
        <v>98</v>
      </c>
      <c r="B2" s="118"/>
      <c r="C2" s="118"/>
      <c r="D2" s="118"/>
      <c r="E2" s="118"/>
      <c r="F2" s="118"/>
      <c r="G2" s="119"/>
    </row>
    <row r="3" spans="1:7" x14ac:dyDescent="0.3">
      <c r="A3" s="118" t="s">
        <v>99</v>
      </c>
      <c r="B3" s="118"/>
      <c r="C3" s="118"/>
      <c r="D3" s="118"/>
      <c r="E3" s="118"/>
      <c r="F3" s="118"/>
      <c r="G3" s="119"/>
    </row>
    <row r="4" spans="1:7" x14ac:dyDescent="0.3">
      <c r="A4" s="118" t="s">
        <v>100</v>
      </c>
      <c r="B4" s="118"/>
      <c r="C4" s="118"/>
      <c r="D4" s="118"/>
      <c r="E4" s="118"/>
      <c r="F4" s="118"/>
      <c r="G4" s="119"/>
    </row>
    <row r="5" spans="1:7" x14ac:dyDescent="0.3">
      <c r="A5" s="120" t="s">
        <v>101</v>
      </c>
      <c r="B5" s="120"/>
      <c r="C5" s="120"/>
      <c r="D5" s="120"/>
      <c r="E5" s="120"/>
      <c r="F5" s="120"/>
      <c r="G5" s="121"/>
    </row>
    <row r="6" spans="1:7" x14ac:dyDescent="0.3">
      <c r="A6" s="122"/>
      <c r="B6" s="122"/>
      <c r="C6" s="122"/>
      <c r="D6" s="122"/>
      <c r="E6" s="122"/>
      <c r="F6" s="122"/>
      <c r="G6" s="122"/>
    </row>
    <row r="7" spans="1:7" ht="56.25" x14ac:dyDescent="0.3">
      <c r="A7" s="123" t="s">
        <v>102</v>
      </c>
      <c r="B7" s="123"/>
      <c r="C7" s="124" t="s">
        <v>103</v>
      </c>
      <c r="D7" s="124" t="s">
        <v>104</v>
      </c>
      <c r="E7" s="124" t="s">
        <v>105</v>
      </c>
      <c r="F7" s="125" t="s">
        <v>106</v>
      </c>
    </row>
    <row r="8" spans="1:7" x14ac:dyDescent="0.3">
      <c r="A8" s="126">
        <v>1</v>
      </c>
      <c r="B8" s="127" t="s">
        <v>107</v>
      </c>
      <c r="C8" s="125">
        <f>SUM(C9:C17)</f>
        <v>1169454652</v>
      </c>
      <c r="D8" s="125">
        <f>SUM(D9:D17)</f>
        <v>1104390109.6099999</v>
      </c>
      <c r="E8" s="128">
        <f t="shared" ref="E8:E28" si="0">+D8/C8</f>
        <v>0.94436334724161664</v>
      </c>
      <c r="F8" s="125">
        <f>+C8-D8</f>
        <v>65064542.390000105</v>
      </c>
    </row>
    <row r="9" spans="1:7" hidden="1" x14ac:dyDescent="0.3">
      <c r="A9" s="129">
        <v>1.1000000000000001</v>
      </c>
      <c r="B9" s="130" t="s">
        <v>60</v>
      </c>
      <c r="C9" s="131">
        <v>0</v>
      </c>
      <c r="D9" s="131">
        <v>0</v>
      </c>
      <c r="E9" s="128" t="e">
        <f t="shared" si="0"/>
        <v>#DIV/0!</v>
      </c>
      <c r="F9" s="125">
        <f t="shared" ref="F9:F28" si="1">+C9-D9</f>
        <v>0</v>
      </c>
    </row>
    <row r="10" spans="1:7" hidden="1" x14ac:dyDescent="0.3">
      <c r="A10" s="129">
        <v>1.2</v>
      </c>
      <c r="B10" s="130" t="s">
        <v>108</v>
      </c>
      <c r="C10" s="131">
        <v>0</v>
      </c>
      <c r="D10" s="131">
        <v>0</v>
      </c>
      <c r="E10" s="128" t="e">
        <f t="shared" si="0"/>
        <v>#DIV/0!</v>
      </c>
      <c r="F10" s="125">
        <f t="shared" si="1"/>
        <v>0</v>
      </c>
    </row>
    <row r="11" spans="1:7" hidden="1" x14ac:dyDescent="0.3">
      <c r="A11" s="129">
        <v>1.3</v>
      </c>
      <c r="B11" s="130" t="s">
        <v>109</v>
      </c>
      <c r="C11" s="131">
        <v>0</v>
      </c>
      <c r="D11" s="131">
        <v>0</v>
      </c>
      <c r="E11" s="128" t="e">
        <f t="shared" si="0"/>
        <v>#DIV/0!</v>
      </c>
      <c r="F11" s="125">
        <f t="shared" si="1"/>
        <v>0</v>
      </c>
    </row>
    <row r="12" spans="1:7" x14ac:dyDescent="0.3">
      <c r="A12" s="129">
        <v>1.4</v>
      </c>
      <c r="B12" s="130" t="s">
        <v>110</v>
      </c>
      <c r="C12" s="132">
        <v>633744919</v>
      </c>
      <c r="D12" s="132">
        <f>+'[1]Consolidado de ejecuciones'!O13</f>
        <v>631397415.81999993</v>
      </c>
      <c r="E12" s="128">
        <f t="shared" si="0"/>
        <v>0.99629582327270683</v>
      </c>
      <c r="F12" s="125">
        <f>+C12-D12</f>
        <v>2347503.1800000668</v>
      </c>
    </row>
    <row r="13" spans="1:7" x14ac:dyDescent="0.3">
      <c r="A13" s="129">
        <v>1.5</v>
      </c>
      <c r="B13" s="130" t="s">
        <v>111</v>
      </c>
      <c r="C13" s="132">
        <v>535709733</v>
      </c>
      <c r="D13" s="132">
        <f>+'[1]Consolidado de ejecuciones'!O14</f>
        <v>472811181.58999991</v>
      </c>
      <c r="E13" s="128">
        <f t="shared" si="0"/>
        <v>0.88258837289036129</v>
      </c>
      <c r="F13" s="125">
        <f t="shared" si="1"/>
        <v>62898551.410000086</v>
      </c>
    </row>
    <row r="14" spans="1:7" x14ac:dyDescent="0.3">
      <c r="A14" s="129">
        <v>1.6</v>
      </c>
      <c r="B14" s="130" t="s">
        <v>112</v>
      </c>
      <c r="C14" s="131"/>
      <c r="D14" s="131">
        <f>+'[1]Consolidado de ejecuciones'!O15</f>
        <v>181512.2</v>
      </c>
      <c r="E14" s="128" t="e">
        <f t="shared" si="0"/>
        <v>#DIV/0!</v>
      </c>
      <c r="F14" s="125">
        <f t="shared" si="1"/>
        <v>-181512.2</v>
      </c>
    </row>
    <row r="15" spans="1:7" hidden="1" x14ac:dyDescent="0.3">
      <c r="A15" s="129">
        <v>1.7</v>
      </c>
      <c r="B15" s="130" t="s">
        <v>113</v>
      </c>
      <c r="C15" s="131">
        <v>0</v>
      </c>
      <c r="D15" s="131">
        <v>0</v>
      </c>
      <c r="E15" s="128" t="e">
        <f t="shared" si="0"/>
        <v>#DIV/0!</v>
      </c>
      <c r="F15" s="125">
        <f t="shared" si="1"/>
        <v>0</v>
      </c>
    </row>
    <row r="16" spans="1:7" ht="37.5" hidden="1" x14ac:dyDescent="0.3">
      <c r="A16" s="129">
        <v>1.8</v>
      </c>
      <c r="B16" s="130" t="s">
        <v>114</v>
      </c>
      <c r="C16" s="131">
        <v>0</v>
      </c>
      <c r="D16" s="131">
        <v>0</v>
      </c>
      <c r="E16" s="128" t="e">
        <f t="shared" si="0"/>
        <v>#DIV/0!</v>
      </c>
      <c r="F16" s="125">
        <f t="shared" si="1"/>
        <v>0</v>
      </c>
    </row>
    <row r="17" spans="1:6" hidden="1" x14ac:dyDescent="0.3">
      <c r="A17" s="129">
        <v>1.9</v>
      </c>
      <c r="B17" s="130" t="s">
        <v>115</v>
      </c>
      <c r="C17" s="131">
        <v>0</v>
      </c>
      <c r="D17" s="131">
        <v>0</v>
      </c>
      <c r="E17" s="128">
        <v>0</v>
      </c>
      <c r="F17" s="125">
        <f t="shared" si="1"/>
        <v>0</v>
      </c>
    </row>
    <row r="18" spans="1:6" x14ac:dyDescent="0.3">
      <c r="A18" s="126">
        <v>2</v>
      </c>
      <c r="B18" s="127" t="s">
        <v>116</v>
      </c>
      <c r="C18" s="125">
        <f>SUM(C19:C28)</f>
        <v>1169454652</v>
      </c>
      <c r="D18" s="125">
        <f>SUM(D19:D28)</f>
        <v>913600929.04999995</v>
      </c>
      <c r="E18" s="128">
        <f t="shared" si="0"/>
        <v>0.7812196287282801</v>
      </c>
      <c r="F18" s="125">
        <f>+C18-D18</f>
        <v>255853722.95000005</v>
      </c>
    </row>
    <row r="19" spans="1:6" x14ac:dyDescent="0.3">
      <c r="A19" s="129">
        <v>2.1</v>
      </c>
      <c r="B19" s="130" t="s">
        <v>117</v>
      </c>
      <c r="C19" s="131">
        <f>633744919+50428446</f>
        <v>684173365</v>
      </c>
      <c r="D19" s="131">
        <f>+'[1]Consolidado de ejecuciones'!O6</f>
        <v>574490891.25999999</v>
      </c>
      <c r="E19" s="128">
        <f t="shared" si="0"/>
        <v>0.8396861389949023</v>
      </c>
      <c r="F19" s="125">
        <f t="shared" ref="F19:F24" si="2">+C19-D19</f>
        <v>109682473.74000001</v>
      </c>
    </row>
    <row r="20" spans="1:6" x14ac:dyDescent="0.3">
      <c r="A20" s="129">
        <v>2.2000000000000002</v>
      </c>
      <c r="B20" s="130" t="s">
        <v>118</v>
      </c>
      <c r="C20" s="131">
        <v>90324490</v>
      </c>
      <c r="D20" s="133">
        <f>+'[1]Consolidado de ejecuciones'!O7</f>
        <v>50209812.339999996</v>
      </c>
      <c r="E20" s="128">
        <f t="shared" si="0"/>
        <v>0.55588259994603895</v>
      </c>
      <c r="F20" s="125">
        <f t="shared" si="2"/>
        <v>40114677.660000004</v>
      </c>
    </row>
    <row r="21" spans="1:6" x14ac:dyDescent="0.3">
      <c r="A21" s="129">
        <v>2.2999999999999998</v>
      </c>
      <c r="B21" s="130" t="s">
        <v>119</v>
      </c>
      <c r="C21" s="133">
        <v>311764235</v>
      </c>
      <c r="D21" s="131">
        <f>+'[1]Consolidado de ejecuciones'!O8</f>
        <v>222786767.77000001</v>
      </c>
      <c r="E21" s="128">
        <f t="shared" si="0"/>
        <v>0.71460014574795605</v>
      </c>
      <c r="F21" s="125">
        <f t="shared" si="2"/>
        <v>88977467.229999989</v>
      </c>
    </row>
    <row r="22" spans="1:6" hidden="1" x14ac:dyDescent="0.3">
      <c r="A22" s="129">
        <v>2.4</v>
      </c>
      <c r="B22" s="130" t="s">
        <v>120</v>
      </c>
      <c r="C22" s="131"/>
      <c r="E22" s="128" t="e">
        <f t="shared" si="0"/>
        <v>#DIV/0!</v>
      </c>
      <c r="F22" s="125">
        <f t="shared" si="2"/>
        <v>0</v>
      </c>
    </row>
    <row r="23" spans="1:6" hidden="1" x14ac:dyDescent="0.3">
      <c r="A23" s="129">
        <v>2.5</v>
      </c>
      <c r="B23" s="130" t="s">
        <v>121</v>
      </c>
      <c r="C23" s="131"/>
      <c r="D23" s="131"/>
      <c r="E23" s="128" t="e">
        <f t="shared" si="0"/>
        <v>#DIV/0!</v>
      </c>
      <c r="F23" s="125">
        <f t="shared" si="2"/>
        <v>0</v>
      </c>
    </row>
    <row r="24" spans="1:6" x14ac:dyDescent="0.3">
      <c r="A24" s="129">
        <v>2.6</v>
      </c>
      <c r="B24" s="130" t="s">
        <v>122</v>
      </c>
      <c r="C24" s="133">
        <v>83192562</v>
      </c>
      <c r="D24" s="133">
        <f>+'[1]Consolidado de ejecuciones'!O9</f>
        <v>66113457.68</v>
      </c>
      <c r="E24" s="128">
        <f t="shared" si="0"/>
        <v>0.79470395057673549</v>
      </c>
      <c r="F24" s="125">
        <f t="shared" si="2"/>
        <v>17079104.32</v>
      </c>
    </row>
    <row r="25" spans="1:6" hidden="1" x14ac:dyDescent="0.3">
      <c r="A25" s="129">
        <v>2.7</v>
      </c>
      <c r="B25" s="130" t="s">
        <v>123</v>
      </c>
      <c r="C25" s="131"/>
      <c r="D25" s="131"/>
      <c r="E25" s="128"/>
      <c r="F25" s="125">
        <f t="shared" si="1"/>
        <v>0</v>
      </c>
    </row>
    <row r="26" spans="1:6" ht="37.5" hidden="1" x14ac:dyDescent="0.3">
      <c r="A26" s="129">
        <v>2.8</v>
      </c>
      <c r="B26" s="130" t="s">
        <v>124</v>
      </c>
      <c r="C26" s="131">
        <v>0</v>
      </c>
      <c r="D26" s="131">
        <v>0</v>
      </c>
      <c r="E26" s="128" t="e">
        <f t="shared" si="0"/>
        <v>#DIV/0!</v>
      </c>
      <c r="F26" s="125">
        <f t="shared" si="1"/>
        <v>0</v>
      </c>
    </row>
    <row r="27" spans="1:6" hidden="1" x14ac:dyDescent="0.3">
      <c r="A27" s="129">
        <v>2.9</v>
      </c>
      <c r="B27" s="130" t="s">
        <v>72</v>
      </c>
      <c r="C27" s="131">
        <v>0</v>
      </c>
      <c r="D27" s="131">
        <v>0</v>
      </c>
      <c r="E27" s="128" t="e">
        <f t="shared" si="0"/>
        <v>#DIV/0!</v>
      </c>
      <c r="F27" s="125">
        <f t="shared" si="1"/>
        <v>0</v>
      </c>
    </row>
    <row r="28" spans="1:6" hidden="1" x14ac:dyDescent="0.3">
      <c r="A28" s="129">
        <v>2.1</v>
      </c>
      <c r="B28" s="130" t="s">
        <v>125</v>
      </c>
      <c r="C28" s="131">
        <v>0</v>
      </c>
      <c r="D28" s="131">
        <v>0</v>
      </c>
      <c r="E28" s="128" t="e">
        <f t="shared" si="0"/>
        <v>#DIV/0!</v>
      </c>
      <c r="F28" s="125">
        <f t="shared" si="1"/>
        <v>0</v>
      </c>
    </row>
    <row r="29" spans="1:6" x14ac:dyDescent="0.3">
      <c r="A29" s="134"/>
      <c r="B29" s="135" t="s">
        <v>126</v>
      </c>
      <c r="C29" s="136">
        <f>+C8-C18</f>
        <v>0</v>
      </c>
      <c r="D29" s="136">
        <f>+D8-D18</f>
        <v>190789180.55999994</v>
      </c>
      <c r="E29" s="136">
        <f t="shared" ref="E29" si="3">+E8-E18</f>
        <v>0.16314371851333653</v>
      </c>
      <c r="F29" s="137">
        <f>+F8-F18</f>
        <v>-190789180.55999994</v>
      </c>
    </row>
    <row r="30" spans="1:6" x14ac:dyDescent="0.3">
      <c r="A30" s="134"/>
      <c r="B30" s="135"/>
      <c r="C30" s="138"/>
      <c r="D30" s="139"/>
      <c r="E30" s="138"/>
      <c r="F30" s="140"/>
    </row>
    <row r="31" spans="1:6" x14ac:dyDescent="0.3">
      <c r="A31" s="134"/>
      <c r="B31" s="135"/>
      <c r="C31" s="138"/>
      <c r="D31" s="141"/>
      <c r="E31" s="138"/>
      <c r="F31" s="140"/>
    </row>
    <row r="32" spans="1:6" x14ac:dyDescent="0.3">
      <c r="A32" s="134"/>
      <c r="B32" s="135"/>
      <c r="C32" s="138"/>
      <c r="D32" s="142"/>
      <c r="E32" s="138"/>
      <c r="F32" s="140"/>
    </row>
    <row r="33" spans="2:6" x14ac:dyDescent="0.3">
      <c r="D33" s="143"/>
    </row>
    <row r="34" spans="2:6" x14ac:dyDescent="0.3">
      <c r="B34" s="144" t="s">
        <v>54</v>
      </c>
      <c r="C34" s="145"/>
      <c r="D34" s="146"/>
      <c r="E34" s="110"/>
      <c r="F34" s="111"/>
    </row>
    <row r="35" spans="2:6" x14ac:dyDescent="0.3">
      <c r="B35" s="46" t="s">
        <v>55</v>
      </c>
      <c r="C35" s="113"/>
      <c r="D35"/>
      <c r="E35" s="113"/>
      <c r="F35" s="111"/>
    </row>
    <row r="36" spans="2:6" x14ac:dyDescent="0.3">
      <c r="B36"/>
      <c r="C36"/>
      <c r="D36" s="147"/>
      <c r="E36"/>
      <c r="F36" s="111"/>
    </row>
    <row r="37" spans="2:6" x14ac:dyDescent="0.3">
      <c r="B37"/>
      <c r="C37"/>
      <c r="D37"/>
      <c r="E37"/>
      <c r="F37" s="111"/>
    </row>
    <row r="38" spans="2:6" x14ac:dyDescent="0.3">
      <c r="B38" s="114"/>
      <c r="C38"/>
      <c r="D38" s="143"/>
      <c r="F38" s="148"/>
    </row>
    <row r="39" spans="2:6" x14ac:dyDescent="0.3">
      <c r="B39" s="78"/>
      <c r="C39"/>
      <c r="F39" s="6"/>
    </row>
    <row r="40" spans="2:6" x14ac:dyDescent="0.3">
      <c r="B40"/>
      <c r="C40"/>
      <c r="D40"/>
      <c r="E40"/>
      <c r="F40" s="111"/>
    </row>
    <row r="41" spans="2:6" x14ac:dyDescent="0.3">
      <c r="B41" s="46"/>
    </row>
  </sheetData>
  <mergeCells count="7">
    <mergeCell ref="A7:B7"/>
    <mergeCell ref="B1:F1"/>
    <mergeCell ref="A2:F2"/>
    <mergeCell ref="A3:F3"/>
    <mergeCell ref="A4:F4"/>
    <mergeCell ref="A5:F5"/>
    <mergeCell ref="A6:G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Balance General</vt:lpstr>
      <vt:lpstr>EStado de Rendimiento</vt:lpstr>
      <vt:lpstr>Cambio de Patrimonio</vt:lpstr>
      <vt:lpstr>Comparacion de los Importes</vt:lpstr>
      <vt:lpstr>'Balance General'!Área_de_impresión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Ginette Payano Reyes</dc:creator>
  <cp:lastModifiedBy>Persio Ventura</cp:lastModifiedBy>
  <cp:lastPrinted>2025-11-12T18:50:30Z</cp:lastPrinted>
  <dcterms:created xsi:type="dcterms:W3CDTF">2025-11-07T20:35:03Z</dcterms:created>
  <dcterms:modified xsi:type="dcterms:W3CDTF">2025-11-12T19:30:22Z</dcterms:modified>
</cp:coreProperties>
</file>