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8 - Agosto\Excell\"/>
    </mc:Choice>
  </mc:AlternateContent>
  <xr:revisionPtr revIDLastSave="0" documentId="13_ncr:1_{9170AF06-3919-4367-A35A-7B626A766DF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alance General" sheetId="1" r:id="rId1"/>
    <sheet name="Estado de Rendimiento" sheetId="2" r:id="rId2"/>
    <sheet name="Estado Flujo de Efectivo" sheetId="3" r:id="rId3"/>
    <sheet name="Estado Cambio de Patrimonio" sheetId="4" r:id="rId4"/>
    <sheet name="Estado Comparacion de Importes" sheetId="5" r:id="rId5"/>
  </sheets>
  <externalReferences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8" i="5" l="1"/>
  <c r="E28" i="5"/>
  <c r="F27" i="5"/>
  <c r="E27" i="5"/>
  <c r="F26" i="5"/>
  <c r="E26" i="5"/>
  <c r="F25" i="5"/>
  <c r="D24" i="5"/>
  <c r="E24" i="5" s="1"/>
  <c r="F23" i="5"/>
  <c r="E23" i="5"/>
  <c r="F22" i="5"/>
  <c r="E22" i="5"/>
  <c r="E21" i="5"/>
  <c r="D21" i="5"/>
  <c r="F21" i="5" s="1"/>
  <c r="D20" i="5"/>
  <c r="E20" i="5" s="1"/>
  <c r="D19" i="5"/>
  <c r="C19" i="5"/>
  <c r="F19" i="5" s="1"/>
  <c r="D18" i="5"/>
  <c r="C18" i="5"/>
  <c r="F18" i="5" s="1"/>
  <c r="F17" i="5"/>
  <c r="F16" i="5"/>
  <c r="E16" i="5"/>
  <c r="F15" i="5"/>
  <c r="E15" i="5"/>
  <c r="D14" i="5"/>
  <c r="E14" i="5" s="1"/>
  <c r="E13" i="5"/>
  <c r="D13" i="5"/>
  <c r="F13" i="5" s="1"/>
  <c r="D12" i="5"/>
  <c r="E12" i="5" s="1"/>
  <c r="F11" i="5"/>
  <c r="E11" i="5"/>
  <c r="F10" i="5"/>
  <c r="E10" i="5"/>
  <c r="F9" i="5"/>
  <c r="E9" i="5"/>
  <c r="D8" i="5"/>
  <c r="D29" i="5" s="1"/>
  <c r="C8" i="5"/>
  <c r="F8" i="5" s="1"/>
  <c r="F29" i="5" s="1"/>
  <c r="E8" i="5" l="1"/>
  <c r="F12" i="5"/>
  <c r="F14" i="5"/>
  <c r="E18" i="5"/>
  <c r="E19" i="5"/>
  <c r="F20" i="5"/>
  <c r="F24" i="5"/>
  <c r="C29" i="5"/>
  <c r="E29" i="5" l="1"/>
  <c r="H22" i="4"/>
  <c r="D22" i="4"/>
  <c r="C22" i="4"/>
  <c r="F21" i="4"/>
  <c r="G21" i="4" s="1"/>
  <c r="G20" i="4"/>
  <c r="F20" i="4"/>
  <c r="F16" i="4"/>
  <c r="E16" i="4"/>
  <c r="E22" i="4" s="1"/>
  <c r="G14" i="4"/>
  <c r="G13" i="4"/>
  <c r="G10" i="4"/>
  <c r="F22" i="4" l="1"/>
  <c r="G16" i="4"/>
  <c r="G22" i="4" s="1"/>
  <c r="H23" i="4" s="1"/>
  <c r="B63" i="3"/>
  <c r="B57" i="3"/>
  <c r="B43" i="3"/>
  <c r="B59" i="3" s="1"/>
  <c r="B61" i="3" s="1"/>
  <c r="B64" i="3" s="1"/>
  <c r="B27" i="3"/>
  <c r="C33" i="2" l="1"/>
  <c r="B28" i="2"/>
  <c r="C27" i="2"/>
  <c r="B27" i="2"/>
  <c r="C25" i="2"/>
  <c r="B25" i="2"/>
  <c r="C24" i="2"/>
  <c r="B24" i="2"/>
  <c r="C22" i="2"/>
  <c r="B22" i="2"/>
  <c r="B29" i="2" s="1"/>
  <c r="C17" i="2"/>
  <c r="B17" i="2"/>
  <c r="C16" i="2"/>
  <c r="B16" i="2"/>
  <c r="B19" i="2" s="1"/>
  <c r="B35" i="2" l="1"/>
  <c r="C35" i="2" s="1"/>
  <c r="K1048576" i="1"/>
  <c r="J1048576" i="1"/>
  <c r="I1048576" i="1"/>
  <c r="C64" i="1"/>
  <c r="C63" i="1"/>
  <c r="C66" i="1" s="1"/>
  <c r="C61" i="1"/>
  <c r="C56" i="1"/>
  <c r="F43" i="1"/>
  <c r="C39" i="1"/>
  <c r="C47" i="1" s="1"/>
  <c r="C58" i="1" s="1"/>
  <c r="C30" i="1"/>
  <c r="C33" i="1" s="1"/>
  <c r="C21" i="1"/>
  <c r="C20" i="1"/>
  <c r="C19" i="1"/>
  <c r="C16" i="1"/>
  <c r="C67" i="1" l="1"/>
  <c r="C23" i="1"/>
  <c r="C35" i="1" s="1"/>
</calcChain>
</file>

<file path=xl/sharedStrings.xml><?xml version="1.0" encoding="utf-8"?>
<sst xmlns="http://schemas.openxmlformats.org/spreadsheetml/2006/main" count="198" uniqueCount="176">
  <si>
    <t>SERVICIO NACIONAL DE SALUD</t>
  </si>
  <si>
    <t>HOSPITAL UNIIVERSITARIO DOCENTE  TRAUMATOLOGICO DR. NEY ARIAS LORA</t>
  </si>
  <si>
    <t xml:space="preserve"> Balance General</t>
  </si>
  <si>
    <t xml:space="preserve"> Al _31__de_  Agosto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</si>
  <si>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</si>
  <si>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</si>
  <si>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</si>
  <si>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</si>
  <si>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</si>
  <si>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</si>
  <si>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</si>
  <si>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</si>
  <si>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</si>
  <si>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</si>
  <si>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</si>
  <si>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</si>
  <si>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</si>
  <si>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</si>
  <si>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</si>
  <si>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</si>
  <si>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</si>
  <si>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</si>
  <si>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</si>
  <si>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</si>
  <si>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</si>
  <si>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</si>
  <si>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</si>
  <si>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</si>
  <si>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</si>
  <si>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</si>
  <si>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</si>
  <si>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</si>
  <si>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</si>
  <si>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</si>
  <si>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</si>
  <si>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</si>
  <si>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</si>
  <si>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</si>
  <si>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</si>
  <si>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</si>
  <si>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</si>
  <si>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</si>
  <si>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</si>
  <si>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</si>
  <si>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</si>
  <si>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</si>
  <si>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</si>
  <si>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</si>
  <si>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</si>
  <si>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</si>
  <si>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</si>
  <si>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</si>
  <si>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</si>
  <si>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</si>
  <si>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</si>
  <si>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</si>
  <si>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</si>
  <si>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</si>
  <si>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Agosto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</si>
  <si>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</si>
  <si>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</si>
  <si>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</si>
  <si>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</si>
  <si>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</si>
  <si>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</si>
  <si>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</si>
  <si>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</si>
  <si>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</si>
  <si>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</si>
  <si>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</si>
  <si>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</si>
  <si>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</si>
  <si>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</si>
  <si>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</si>
  <si>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</si>
  <si>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</si>
  <si>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</si>
  <si>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</si>
  <si>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</si>
  <si>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</si>
  <si>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Traumatologico Dr. Ney Arias Lora</t>
  </si>
  <si>
    <t>Estado de Flujo de Efectivo</t>
  </si>
  <si>
    <t>Del Ejercicio Terminado  al 31 de Agosto   2025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</si>
  <si>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</si>
  <si>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</si>
  <si>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</si>
  <si>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</si>
  <si>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</si>
  <si>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</si>
  <si>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</si>
  <si>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</si>
  <si>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</si>
  <si>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</si>
  <si>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</si>
  <si>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</si>
  <si>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</si>
  <si>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</si>
  <si>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</si>
  <si>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</si>
  <si>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</si>
  <si>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</si>
  <si>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</si>
  <si>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</si>
  <si>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</si>
  <si>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</si>
  <si>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</si>
  <si>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</si>
  <si>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</si>
  <si>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</si>
  <si>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</si>
  <si>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</si>
  <si>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</si>
  <si>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</si>
  <si>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</si>
  <si>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</si>
  <si>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</si>
  <si>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</si>
  <si>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</si>
  <si>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</si>
  <si>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</si>
  <si>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</si>
  <si>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</si>
  <si>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</si>
  <si>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</si>
  <si>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</si>
  <si>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</si>
  <si>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</si>
  <si>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</si>
  <si>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</si>
  <si>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</si>
  <si>
    <t>HOSPITAL UNIVERSITARIO DOCENTE  TRAUMATOLOGICO DR. NEY ARIAS LORA</t>
  </si>
  <si>
    <t>Estado de Cambio de Activo Neto / Patrimonio</t>
  </si>
  <si>
    <t>Del ejercicio terminado al 31 de Agosto  de 2025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</si>
  <si>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</si>
  <si>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</si>
  <si>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</si>
  <si>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</si>
  <si>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</si>
  <si>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2023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</si>
  <si>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</si>
  <si>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</si>
  <si>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</si>
  <si>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</si>
  <si>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2024</t>
  </si>
  <si>
    <t>Efecto del gasto de depreciación de los activos revaluados</t>
  </si>
  <si>
    <t>Saldo al 30 de Junio  2025</t>
  </si>
  <si>
    <t>HOSPITLAL UNIVERSITARIO DOCENTE  TRAUMATOLOGICO DR. NEY ARIAS LORA</t>
  </si>
  <si>
    <t xml:space="preserve">Estado de Comparación de los Importes Presupuestados y Realizados </t>
  </si>
  <si>
    <t>Durante el periodo Terminado al 31  Agosto    2025</t>
  </si>
  <si>
    <t>Presupuesto sobre la Base de Efectivo</t>
  </si>
  <si>
    <t>(Clasificación de Ingresos y Gastos por Objeto)</t>
  </si>
  <si>
    <t>Concepto</t>
  </si>
  <si>
    <t>Presupuesto Reformado (A)</t>
  </si>
  <si>
    <t>Presupuesto Ejecutado (B)</t>
  </si>
  <si>
    <t>% de Variac Ejecución (C=B/A)</t>
  </si>
  <si>
    <t>Variación (D=A-B)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</si>
  <si>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</si>
  <si>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</si>
  <si>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</si>
  <si>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</si>
  <si>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</si>
  <si>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</si>
  <si>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</si>
  <si>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</si>
  <si>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</si>
  <si>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</si>
  <si>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</si>
  <si>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</si>
  <si>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</si>
  <si>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</si>
  <si>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</si>
  <si>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</si>
  <si>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</si>
  <si>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Adquisición de Activos Financieros con fines de Políticas</t>
  </si>
  <si>
    <t>otros gastos</t>
  </si>
  <si>
    <r>
      <rPr>
        <b/>
        <sz val="14"/>
        <color rgb="FF231F20"/>
        <rFont val="Times New Roman"/>
        <family val="1"/>
      </rPr>
      <t>Resultado financiero (1-2)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</si>
</sst>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,##0.000"/>
    <numFmt numFmtId="167" formatCode="###0;###0"/>
    <numFmt numFmtId="168" formatCode="###0.0;###0.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  <font>
      <b/>
      <sz val="16"/>
      <color rgb="FF231F20"/>
      <name val="Times New Roman"/>
      <family val="1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43" fontId="18" fillId="0" borderId="0" xfId="1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43" fontId="20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3" fontId="15" fillId="0" borderId="0" xfId="1" applyFont="1" applyFill="1"/>
    <xf numFmtId="0" fontId="21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" fontId="21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1" fillId="0" borderId="3" xfId="0" applyNumberFormat="1" applyFont="1" applyBorder="1" applyAlignment="1">
      <alignment horizontal="center" vertical="center"/>
    </xf>
    <xf numFmtId="43" fontId="21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/>
    </xf>
    <xf numFmtId="0" fontId="21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43" fontId="21" fillId="0" borderId="3" xfId="1" applyFont="1" applyBorder="1" applyAlignment="1">
      <alignment horizontal="center" vertical="center" wrapText="1"/>
    </xf>
    <xf numFmtId="43" fontId="21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43" fontId="21" fillId="0" borderId="1" xfId="1" applyFont="1" applyBorder="1" applyAlignment="1">
      <alignment horizontal="center" vertical="center" wrapText="1"/>
    </xf>
    <xf numFmtId="43" fontId="3" fillId="0" borderId="0" xfId="0" applyNumberFormat="1" applyFont="1"/>
    <xf numFmtId="0" fontId="3" fillId="0" borderId="0" xfId="0" applyFont="1"/>
    <xf numFmtId="0" fontId="4" fillId="0" borderId="0" xfId="0" applyFont="1" applyAlignment="1">
      <alignment vertical="center"/>
    </xf>
    <xf numFmtId="9" fontId="4" fillId="0" borderId="0" xfId="2" applyFont="1"/>
    <xf numFmtId="0" fontId="25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6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" fontId="23" fillId="0" borderId="0" xfId="0" applyNumberFormat="1" applyFont="1"/>
    <xf numFmtId="43" fontId="23" fillId="0" borderId="0" xfId="1" applyFont="1"/>
    <xf numFmtId="43" fontId="15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6" fontId="4" fillId="0" borderId="0" xfId="0" applyNumberFormat="1" applyFont="1"/>
    <xf numFmtId="0" fontId="26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7" fillId="0" borderId="0" xfId="0" applyFont="1" applyAlignment="1">
      <alignment horizontal="center" wrapText="1"/>
    </xf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left"/>
    </xf>
    <xf numFmtId="0" fontId="28" fillId="0" borderId="0" xfId="0" applyFont="1"/>
    <xf numFmtId="0" fontId="29" fillId="0" borderId="0" xfId="0" applyFont="1" applyAlignment="1">
      <alignment horizontal="center"/>
    </xf>
    <xf numFmtId="43" fontId="28" fillId="0" borderId="0" xfId="1" applyFont="1"/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28" fillId="0" borderId="0" xfId="0" applyFont="1" applyAlignment="1">
      <alignment horizontal="center" vertical="top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 vertical="top" wrapText="1"/>
    </xf>
    <xf numFmtId="43" fontId="32" fillId="0" borderId="0" xfId="0" applyNumberFormat="1" applyFont="1" applyAlignment="1">
      <alignment horizontal="center" vertical="top" wrapText="1"/>
    </xf>
    <xf numFmtId="167" fontId="33" fillId="0" borderId="0" xfId="0" applyNumberFormat="1" applyFont="1" applyAlignment="1">
      <alignment horizontal="left" vertical="top" wrapText="1"/>
    </xf>
    <xf numFmtId="0" fontId="32" fillId="0" borderId="0" xfId="0" applyFont="1" applyAlignment="1">
      <alignment horizontal="left" vertical="top" wrapText="1"/>
    </xf>
    <xf numFmtId="9" fontId="32" fillId="0" borderId="0" xfId="2" applyFont="1" applyFill="1" applyBorder="1" applyAlignment="1">
      <alignment horizontal="center" vertical="top" wrapText="1"/>
    </xf>
    <xf numFmtId="168" fontId="34" fillId="0" borderId="0" xfId="0" applyNumberFormat="1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43" fontId="35" fillId="0" borderId="0" xfId="0" applyNumberFormat="1" applyFont="1" applyAlignment="1">
      <alignment horizontal="center" vertical="top" wrapText="1"/>
    </xf>
    <xf numFmtId="43" fontId="35" fillId="0" borderId="0" xfId="3" applyFont="1" applyFill="1" applyBorder="1" applyAlignment="1">
      <alignment horizontal="center" vertical="top" wrapText="1"/>
    </xf>
    <xf numFmtId="43" fontId="13" fillId="0" borderId="0" xfId="3" applyFont="1" applyFill="1" applyBorder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center" wrapText="1"/>
    </xf>
    <xf numFmtId="4" fontId="32" fillId="0" borderId="0" xfId="3" applyNumberFormat="1" applyFont="1" applyFill="1" applyBorder="1" applyAlignment="1">
      <alignment horizontal="center" vertical="center" wrapText="1"/>
    </xf>
    <xf numFmtId="4" fontId="32" fillId="0" borderId="0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43" fontId="32" fillId="0" borderId="0" xfId="0" applyNumberFormat="1" applyFont="1" applyAlignment="1">
      <alignment horizontal="center" vertical="center" wrapText="1"/>
    </xf>
    <xf numFmtId="4" fontId="36" fillId="0" borderId="0" xfId="0" applyNumberFormat="1" applyFont="1" applyAlignment="1">
      <alignment horizontal="center" vertical="center" wrapText="1"/>
    </xf>
    <xf numFmtId="43" fontId="36" fillId="0" borderId="0" xfId="1" applyFont="1" applyFill="1" applyBorder="1" applyAlignment="1">
      <alignment horizontal="center" vertical="center" wrapText="1"/>
    </xf>
    <xf numFmtId="43" fontId="28" fillId="0" borderId="0" xfId="0" applyNumberFormat="1" applyFont="1"/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43" fontId="27" fillId="0" borderId="0" xfId="0" applyNumberFormat="1" applyFont="1"/>
    <xf numFmtId="43" fontId="0" fillId="0" borderId="0" xfId="0" applyNumberFormat="1"/>
    <xf numFmtId="0" fontId="26" fillId="0" borderId="0" xfId="0" applyFont="1"/>
  </cellXfs>
  <cellStyles count="4">
    <cellStyle name="Millares" xfId="1" builtinId="3"/>
    <cellStyle name="Millares 4" xfId="3" xr:uid="{07378E24-DFEF-40D8-A61E-69186A9C0453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B549C5-25FF-466F-A752-BE11B1DAD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609600</xdr:colOff>
      <xdr:row>41</xdr:row>
      <xdr:rowOff>152400</xdr:rowOff>
    </xdr:from>
    <xdr:to>
      <xdr:col>3</xdr:col>
      <xdr:colOff>1235075</xdr:colOff>
      <xdr:row>49</xdr:row>
      <xdr:rowOff>161925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6967CB47-431C-4A3F-825F-8E426AE7D53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0625" y="85629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26495C6-4071-4F68-9E55-3DAF75DAECDB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1203324</xdr:colOff>
      <xdr:row>73</xdr:row>
      <xdr:rowOff>44450</xdr:rowOff>
    </xdr:from>
    <xdr:to>
      <xdr:col>2</xdr:col>
      <xdr:colOff>1238249</xdr:colOff>
      <xdr:row>79</xdr:row>
      <xdr:rowOff>171450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395435AF-ADE5-4391-B177-FABD8CCC630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8099" y="8245475"/>
          <a:ext cx="1463675" cy="1327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57D558B-EE93-4D24-8FE0-31772DAD0BB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73329-EC8E-4232-8B6A-639DA4BD616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647700"/>
          <a:ext cx="1866899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3202A6D3-91D3-48EC-9670-978E83D72B6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705600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1790700</xdr:colOff>
      <xdr:row>5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B39773-9615-440B-B0AC-57ECA1B599D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"/>
          <a:ext cx="2095500" cy="76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723899</xdr:colOff>
      <xdr:row>43</xdr:row>
      <xdr:rowOff>219075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539BEFD2-7681-4B4B-A50B-0A75B09133E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0" y="6762750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Agosto%202025/Estados%20Financieros%20Agost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Cambio de Patrimonio"/>
      <sheetName val="Estados de Comparacion de los I"/>
      <sheetName val="Efectivo y Equivalente a efecti"/>
      <sheetName val="Cuentas Por Cobrar"/>
      <sheetName val="Enviado a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</sheetNames>
    <sheetDataSet>
      <sheetData sheetId="0" refreshError="1">
        <row r="63">
          <cell r="C63">
            <v>49257373.776666686</v>
          </cell>
        </row>
        <row r="66">
          <cell r="C66">
            <v>736727689.70666671</v>
          </cell>
        </row>
      </sheetData>
      <sheetData sheetId="1" refreshError="1">
        <row r="35">
          <cell r="B35">
            <v>49257373.776666686</v>
          </cell>
        </row>
      </sheetData>
      <sheetData sheetId="2" refreshError="1">
        <row r="59">
          <cell r="B59">
            <v>9155102.2199999951</v>
          </cell>
        </row>
      </sheetData>
      <sheetData sheetId="3" refreshError="1"/>
      <sheetData sheetId="4" refreshError="1"/>
      <sheetData sheetId="5" refreshError="1">
        <row r="27">
          <cell r="C27">
            <v>272020652.56999999</v>
          </cell>
        </row>
      </sheetData>
      <sheetData sheetId="6" refreshError="1">
        <row r="19">
          <cell r="D19">
            <v>178406982.19999999</v>
          </cell>
        </row>
      </sheetData>
      <sheetData sheetId="7" refreshError="1">
        <row r="28">
          <cell r="E28">
            <v>43828427.480000019</v>
          </cell>
        </row>
      </sheetData>
      <sheetData sheetId="8" refreshError="1">
        <row r="22">
          <cell r="C22">
            <v>168327872.13657886</v>
          </cell>
        </row>
      </sheetData>
      <sheetData sheetId="9" refreshError="1">
        <row r="22">
          <cell r="C22">
            <v>27562942.200000003</v>
          </cell>
        </row>
      </sheetData>
      <sheetData sheetId="10" refreshError="1">
        <row r="20">
          <cell r="K20">
            <v>1073670.5016666669</v>
          </cell>
          <cell r="L20">
            <v>166137.24333333332</v>
          </cell>
        </row>
      </sheetData>
      <sheetData sheetId="11" refreshError="1">
        <row r="21">
          <cell r="D21">
            <v>153382727.94</v>
          </cell>
        </row>
        <row r="23">
          <cell r="D23">
            <v>1839698.45</v>
          </cell>
        </row>
      </sheetData>
      <sheetData sheetId="12" refreshError="1"/>
      <sheetData sheetId="13" refreshError="1">
        <row r="6">
          <cell r="Q6">
            <v>54295693.560000002</v>
          </cell>
        </row>
        <row r="7">
          <cell r="Q7">
            <v>11351517.470000001</v>
          </cell>
        </row>
        <row r="8">
          <cell r="Q8">
            <v>21490341.25</v>
          </cell>
        </row>
        <row r="9">
          <cell r="Q9">
            <v>4352280.7200000007</v>
          </cell>
        </row>
        <row r="14">
          <cell r="G14">
            <v>57264993.469999999</v>
          </cell>
        </row>
        <row r="15">
          <cell r="G15">
            <v>43379941.75</v>
          </cell>
        </row>
        <row r="183">
          <cell r="J183">
            <v>580.91</v>
          </cell>
        </row>
      </sheetData>
      <sheetData sheetId="14" refreshError="1">
        <row r="6">
          <cell r="O6">
            <v>440099793.24000001</v>
          </cell>
        </row>
        <row r="7">
          <cell r="O7">
            <v>41350424.219999999</v>
          </cell>
        </row>
        <row r="8">
          <cell r="O8">
            <v>177750568.06999999</v>
          </cell>
        </row>
        <row r="9">
          <cell r="O9">
            <v>61072248.840000004</v>
          </cell>
        </row>
        <row r="13">
          <cell r="O13">
            <v>516894627.36000001</v>
          </cell>
        </row>
        <row r="14">
          <cell r="O14">
            <v>373829190.79999995</v>
          </cell>
        </row>
        <row r="15">
          <cell r="O15">
            <v>181512.2</v>
          </cell>
        </row>
      </sheetData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1048576"/>
  <sheetViews>
    <sheetView tabSelected="1" workbookViewId="0">
      <selection activeCell="F62" sqref="F62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7.5703125" style="6" bestFit="1" customWidth="1"/>
    <col min="5" max="6" width="18.5703125" style="4" bestFit="1" customWidth="1"/>
    <col min="7" max="7" width="14.42578125" style="4" bestFit="1" customWidth="1"/>
    <col min="8" max="8" width="17.42578125" style="4" bestFit="1" customWidth="1"/>
    <col min="9" max="9" width="16.28515625" style="4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7" t="s">
        <v>0</v>
      </c>
      <c r="C6" s="8"/>
      <c r="D6" s="3"/>
    </row>
    <row r="7" spans="1:12" ht="19.5" x14ac:dyDescent="0.25">
      <c r="A7" s="1"/>
      <c r="B7" s="9" t="s">
        <v>1</v>
      </c>
      <c r="C7" s="10"/>
      <c r="D7" s="3"/>
    </row>
    <row r="8" spans="1:12" ht="18" x14ac:dyDescent="0.25">
      <c r="A8" s="1"/>
      <c r="B8" s="11" t="s">
        <v>2</v>
      </c>
      <c r="C8" s="12"/>
      <c r="D8" s="3"/>
    </row>
    <row r="9" spans="1:12" ht="18" x14ac:dyDescent="0.25">
      <c r="A9" s="1"/>
      <c r="B9" s="11" t="s">
        <v>3</v>
      </c>
      <c r="C9" s="12"/>
      <c r="D9" s="3"/>
      <c r="L9" s="13"/>
    </row>
    <row r="10" spans="1:12" x14ac:dyDescent="0.25">
      <c r="A10" s="1"/>
      <c r="B10" s="14" t="s">
        <v>4</v>
      </c>
      <c r="C10" s="2"/>
      <c r="D10" s="3"/>
    </row>
    <row r="11" spans="1:12" x14ac:dyDescent="0.25">
      <c r="A11" s="1"/>
      <c r="B11" s="14"/>
      <c r="C11" s="2"/>
      <c r="D11" s="3"/>
    </row>
    <row r="12" spans="1:12" x14ac:dyDescent="0.25">
      <c r="A12" s="1"/>
      <c r="B12" s="14"/>
      <c r="C12" s="2"/>
      <c r="D12" s="3"/>
    </row>
    <row r="13" spans="1:12" x14ac:dyDescent="0.25">
      <c r="A13" s="1"/>
      <c r="B13" s="2"/>
      <c r="C13" s="15"/>
      <c r="D13" s="3"/>
    </row>
    <row r="14" spans="1:12" x14ac:dyDescent="0.25">
      <c r="A14" s="16" t="s">
        <v>5</v>
      </c>
      <c r="B14" s="17"/>
    </row>
    <row r="15" spans="1:12" x14ac:dyDescent="0.25">
      <c r="A15" s="16" t="s">
        <v>6</v>
      </c>
      <c r="B15" s="17"/>
    </row>
    <row r="16" spans="1:12" x14ac:dyDescent="0.25">
      <c r="A16" s="18" t="s">
        <v>7</v>
      </c>
      <c r="C16" s="19">
        <f>+'[1]Efectivo y Equivalente a efecti'!C27</f>
        <v>272020652.56999999</v>
      </c>
    </row>
    <row r="17" spans="1:4" hidden="1" x14ac:dyDescent="0.25">
      <c r="A17" s="18" t="s">
        <v>8</v>
      </c>
      <c r="C17" s="20">
        <v>0</v>
      </c>
    </row>
    <row r="18" spans="1:4" ht="31.5" hidden="1" x14ac:dyDescent="0.25">
      <c r="A18" s="18" t="s">
        <v>9</v>
      </c>
      <c r="C18" s="20">
        <v>0</v>
      </c>
    </row>
    <row r="19" spans="1:4" x14ac:dyDescent="0.25">
      <c r="A19" s="18" t="s">
        <v>10</v>
      </c>
      <c r="C19" s="19">
        <f>+'[1]Cuentas Por Cobrar'!D19</f>
        <v>178406982.19999999</v>
      </c>
    </row>
    <row r="20" spans="1:4" x14ac:dyDescent="0.25">
      <c r="A20" s="18" t="s">
        <v>11</v>
      </c>
      <c r="C20" s="19">
        <f>+[1]Inventario!C22</f>
        <v>168327872.13657886</v>
      </c>
    </row>
    <row r="21" spans="1:4" x14ac:dyDescent="0.25">
      <c r="A21" s="18" t="s">
        <v>12</v>
      </c>
      <c r="C21" s="21">
        <f>+'[1]Pagos Anticipados '!K20</f>
        <v>1073670.5016666669</v>
      </c>
    </row>
    <row r="22" spans="1:4" x14ac:dyDescent="0.25">
      <c r="A22" s="18" t="s">
        <v>13</v>
      </c>
      <c r="C22" s="22">
        <v>0</v>
      </c>
    </row>
    <row r="23" spans="1:4" x14ac:dyDescent="0.25">
      <c r="A23" s="16" t="s">
        <v>14</v>
      </c>
      <c r="C23" s="23">
        <f>SUM(C16:C22)</f>
        <v>619829177.40824544</v>
      </c>
    </row>
    <row r="24" spans="1:4" x14ac:dyDescent="0.25">
      <c r="A24" s="16"/>
      <c r="C24" s="24"/>
    </row>
    <row r="25" spans="1:4" x14ac:dyDescent="0.25">
      <c r="A25" s="16" t="s">
        <v>15</v>
      </c>
      <c r="C25" s="25"/>
    </row>
    <row r="26" spans="1:4" hidden="1" x14ac:dyDescent="0.25">
      <c r="A26" s="18" t="s">
        <v>16</v>
      </c>
      <c r="C26" s="26">
        <v>0</v>
      </c>
    </row>
    <row r="27" spans="1:4" hidden="1" x14ac:dyDescent="0.25">
      <c r="A27" s="18" t="s">
        <v>17</v>
      </c>
      <c r="C27" s="26">
        <v>0</v>
      </c>
    </row>
    <row r="28" spans="1:4" hidden="1" x14ac:dyDescent="0.25">
      <c r="A28" s="18" t="s">
        <v>18</v>
      </c>
      <c r="C28" s="26">
        <v>0</v>
      </c>
    </row>
    <row r="29" spans="1:4" hidden="1" x14ac:dyDescent="0.25">
      <c r="A29" s="18" t="s">
        <v>19</v>
      </c>
      <c r="C29" s="26">
        <v>0</v>
      </c>
    </row>
    <row r="30" spans="1:4" x14ac:dyDescent="0.25">
      <c r="A30" s="18" t="s">
        <v>20</v>
      </c>
      <c r="C30" s="20">
        <f>+'[1]Activo Fijo'!D21</f>
        <v>153382727.94</v>
      </c>
      <c r="D30" s="13"/>
    </row>
    <row r="31" spans="1:4" x14ac:dyDescent="0.25">
      <c r="A31" s="18" t="s">
        <v>21</v>
      </c>
      <c r="C31" s="27"/>
    </row>
    <row r="32" spans="1:4" hidden="1" x14ac:dyDescent="0.25">
      <c r="A32" s="18" t="s">
        <v>22</v>
      </c>
      <c r="C32" s="28">
        <v>0</v>
      </c>
    </row>
    <row r="33" spans="1:8" x14ac:dyDescent="0.25">
      <c r="A33" s="16" t="s">
        <v>23</v>
      </c>
      <c r="C33" s="23">
        <f>+C30</f>
        <v>153382727.94</v>
      </c>
    </row>
    <row r="34" spans="1:8" x14ac:dyDescent="0.25">
      <c r="A34" s="16"/>
      <c r="C34" s="24"/>
    </row>
    <row r="35" spans="1:8" ht="16.5" thickBot="1" x14ac:dyDescent="0.3">
      <c r="A35" s="16" t="s">
        <v>24</v>
      </c>
      <c r="C35" s="29">
        <f>+C23+C33</f>
        <v>773211905.34824538</v>
      </c>
    </row>
    <row r="36" spans="1:8" ht="16.5" thickTop="1" x14ac:dyDescent="0.25">
      <c r="A36" s="47" t="s">
        <v>25</v>
      </c>
      <c r="C36" s="17"/>
    </row>
    <row r="37" spans="1:8" x14ac:dyDescent="0.25">
      <c r="A37" s="47"/>
      <c r="C37" s="30"/>
      <c r="E37" s="4" t="s">
        <v>26</v>
      </c>
      <c r="H37" s="4">
        <v>29677288.309999999</v>
      </c>
    </row>
    <row r="38" spans="1:8" hidden="1" x14ac:dyDescent="0.25">
      <c r="A38" s="18" t="s">
        <v>27</v>
      </c>
      <c r="C38" s="26">
        <v>0</v>
      </c>
    </row>
    <row r="39" spans="1:8" hidden="1" x14ac:dyDescent="0.25">
      <c r="A39" s="18" t="s">
        <v>28</v>
      </c>
      <c r="C39" s="20">
        <f>+'[2]Cuentas Por Pagar'!C15</f>
        <v>0</v>
      </c>
    </row>
    <row r="40" spans="1:8" hidden="1" x14ac:dyDescent="0.25">
      <c r="A40" s="18" t="s">
        <v>29</v>
      </c>
      <c r="C40" s="20">
        <v>0</v>
      </c>
    </row>
    <row r="41" spans="1:8" ht="31.5" hidden="1" x14ac:dyDescent="0.25">
      <c r="A41" s="18" t="s">
        <v>30</v>
      </c>
      <c r="C41" s="20">
        <v>0</v>
      </c>
    </row>
    <row r="42" spans="1:8" ht="31.5" hidden="1" x14ac:dyDescent="0.25">
      <c r="A42" s="18" t="s">
        <v>31</v>
      </c>
      <c r="C42" s="20">
        <v>0</v>
      </c>
    </row>
    <row r="43" spans="1:8" x14ac:dyDescent="0.25">
      <c r="A43" s="18" t="s">
        <v>32</v>
      </c>
      <c r="C43" s="31">
        <v>31157005.120000001</v>
      </c>
      <c r="E43" s="4">
        <v>51672893.280000001</v>
      </c>
      <c r="F43" s="4">
        <f>+E43*0.1</f>
        <v>5167289.3280000007</v>
      </c>
    </row>
    <row r="44" spans="1:8" ht="31.5" hidden="1" x14ac:dyDescent="0.25">
      <c r="A44" s="18" t="s">
        <v>33</v>
      </c>
      <c r="C44" s="20">
        <v>0</v>
      </c>
    </row>
    <row r="45" spans="1:8" hidden="1" x14ac:dyDescent="0.25">
      <c r="A45" s="18" t="s">
        <v>34</v>
      </c>
      <c r="C45" s="20">
        <v>0</v>
      </c>
    </row>
    <row r="46" spans="1:8" hidden="1" x14ac:dyDescent="0.25">
      <c r="A46" s="18" t="s">
        <v>35</v>
      </c>
      <c r="C46" s="22">
        <v>0</v>
      </c>
    </row>
    <row r="47" spans="1:8" x14ac:dyDescent="0.25">
      <c r="A47" s="16" t="s">
        <v>36</v>
      </c>
      <c r="C47" s="23">
        <f>SUM(C38:C46)</f>
        <v>31157005.120000001</v>
      </c>
      <c r="F47" s="4">
        <v>25640131.309999999</v>
      </c>
      <c r="H47" s="4">
        <v>-21831385.623702299</v>
      </c>
    </row>
    <row r="48" spans="1:8" x14ac:dyDescent="0.25">
      <c r="A48" s="16"/>
      <c r="C48" s="24"/>
      <c r="H48" s="4">
        <v>21831385.620000001</v>
      </c>
    </row>
    <row r="49" spans="1:4" x14ac:dyDescent="0.25">
      <c r="A49" s="16" t="s">
        <v>37</v>
      </c>
      <c r="C49" s="17"/>
    </row>
    <row r="50" spans="1:4" x14ac:dyDescent="0.25">
      <c r="A50" s="18" t="s">
        <v>38</v>
      </c>
      <c r="C50" s="27">
        <v>5327210.5199999996</v>
      </c>
    </row>
    <row r="51" spans="1:4" hidden="1" x14ac:dyDescent="0.25">
      <c r="A51" s="18" t="s">
        <v>39</v>
      </c>
      <c r="C51" s="26">
        <v>0</v>
      </c>
    </row>
    <row r="52" spans="1:4" hidden="1" x14ac:dyDescent="0.25">
      <c r="A52" s="18" t="s">
        <v>40</v>
      </c>
      <c r="C52" s="26">
        <v>0</v>
      </c>
    </row>
    <row r="53" spans="1:4" hidden="1" x14ac:dyDescent="0.25">
      <c r="A53" s="18" t="s">
        <v>41</v>
      </c>
      <c r="C53" s="27"/>
    </row>
    <row r="54" spans="1:4" ht="31.5" hidden="1" x14ac:dyDescent="0.25">
      <c r="A54" s="18" t="s">
        <v>42</v>
      </c>
      <c r="C54" s="26">
        <v>0</v>
      </c>
    </row>
    <row r="55" spans="1:4" hidden="1" x14ac:dyDescent="0.25">
      <c r="A55" s="18" t="s">
        <v>43</v>
      </c>
      <c r="C55" s="28">
        <v>0</v>
      </c>
    </row>
    <row r="56" spans="1:4" x14ac:dyDescent="0.25">
      <c r="A56" s="16" t="s">
        <v>44</v>
      </c>
      <c r="C56" s="32">
        <f>SUM(C50:C55)</f>
        <v>5327210.5199999996</v>
      </c>
    </row>
    <row r="57" spans="1:4" x14ac:dyDescent="0.25">
      <c r="A57" s="16"/>
      <c r="C57" s="24"/>
      <c r="D57" s="33"/>
    </row>
    <row r="58" spans="1:4" x14ac:dyDescent="0.25">
      <c r="A58" s="16" t="s">
        <v>45</v>
      </c>
      <c r="C58" s="34">
        <f>+C47+C56</f>
        <v>36484215.640000001</v>
      </c>
      <c r="D58" s="33"/>
    </row>
    <row r="59" spans="1:4" x14ac:dyDescent="0.25">
      <c r="A59" s="16"/>
      <c r="C59" s="24"/>
      <c r="D59" s="33"/>
    </row>
    <row r="60" spans="1:4" x14ac:dyDescent="0.25">
      <c r="A60" s="16" t="s">
        <v>46</v>
      </c>
      <c r="C60" s="17"/>
      <c r="D60" s="33"/>
    </row>
    <row r="61" spans="1:4" x14ac:dyDescent="0.25">
      <c r="A61" s="18" t="s">
        <v>47</v>
      </c>
      <c r="C61" s="20">
        <f>+'[2]Cambio de Patrimonio'!B17</f>
        <v>412502736.45999998</v>
      </c>
      <c r="D61" s="33"/>
    </row>
    <row r="62" spans="1:4" x14ac:dyDescent="0.25">
      <c r="A62" s="18" t="s">
        <v>48</v>
      </c>
      <c r="C62" s="26">
        <v>0</v>
      </c>
      <c r="D62" s="35"/>
    </row>
    <row r="63" spans="1:4" x14ac:dyDescent="0.25">
      <c r="A63" s="18" t="s">
        <v>49</v>
      </c>
      <c r="C63" s="36">
        <f>+'[1]Estado de Rend. Fianac. Mensual'!B35</f>
        <v>49257373.776666686</v>
      </c>
      <c r="D63" s="33"/>
    </row>
    <row r="64" spans="1:4" x14ac:dyDescent="0.25">
      <c r="A64" s="18" t="s">
        <v>50</v>
      </c>
      <c r="C64" s="20">
        <f>56047220.18+15354479.99+29677288.31-2678446.11+37044590.75+8274457.96-7912224.24+22629996.55+600287.8+11965944.5+103963983.78</f>
        <v>274967579.47000003</v>
      </c>
      <c r="D64" s="33"/>
    </row>
    <row r="65" spans="1:11" x14ac:dyDescent="0.25">
      <c r="A65" s="18" t="s">
        <v>51</v>
      </c>
      <c r="C65" s="28">
        <v>0</v>
      </c>
      <c r="D65" s="33"/>
    </row>
    <row r="66" spans="1:11" s="38" customFormat="1" x14ac:dyDescent="0.25">
      <c r="A66" s="37" t="s">
        <v>52</v>
      </c>
      <c r="C66" s="39">
        <f>SUM(C61:C65)</f>
        <v>736727689.70666671</v>
      </c>
      <c r="D66" s="35"/>
      <c r="E66" s="4"/>
      <c r="F66" s="4"/>
      <c r="G66" s="4"/>
      <c r="H66" s="4"/>
      <c r="I66" s="4"/>
      <c r="J66" s="40"/>
      <c r="K66" s="40"/>
    </row>
    <row r="67" spans="1:11" ht="32.25" thickBot="1" x14ac:dyDescent="0.3">
      <c r="A67" s="16" t="s">
        <v>53</v>
      </c>
      <c r="C67" s="41">
        <f>SUM(C58+C66)</f>
        <v>773211905.34666669</v>
      </c>
      <c r="D67" s="35"/>
    </row>
    <row r="68" spans="1:11" ht="16.5" thickTop="1" x14ac:dyDescent="0.25">
      <c r="B68" s="42"/>
      <c r="C68" s="43"/>
      <c r="D68" s="33"/>
    </row>
    <row r="69" spans="1:11" x14ac:dyDescent="0.25">
      <c r="B69" s="5"/>
      <c r="C69" s="44"/>
      <c r="D69" s="33"/>
    </row>
    <row r="70" spans="1:11" x14ac:dyDescent="0.25">
      <c r="B70" s="5"/>
      <c r="C70" s="43"/>
      <c r="D70" s="33"/>
    </row>
    <row r="71" spans="1:11" x14ac:dyDescent="0.25">
      <c r="A71"/>
      <c r="B71" s="13"/>
      <c r="C71" s="43"/>
    </row>
    <row r="72" spans="1:11" x14ac:dyDescent="0.25">
      <c r="C72" s="43"/>
    </row>
    <row r="73" spans="1:11" x14ac:dyDescent="0.25">
      <c r="B73"/>
      <c r="C73" s="43"/>
    </row>
    <row r="74" spans="1:11" x14ac:dyDescent="0.25">
      <c r="A74" s="45" t="s">
        <v>54</v>
      </c>
      <c r="C74" s="43"/>
    </row>
    <row r="75" spans="1:11" x14ac:dyDescent="0.25">
      <c r="A75" s="46" t="s">
        <v>55</v>
      </c>
      <c r="C75" s="43"/>
    </row>
    <row r="76" spans="1:11" x14ac:dyDescent="0.25">
      <c r="C76" s="43"/>
    </row>
    <row r="77" spans="1:11" x14ac:dyDescent="0.25">
      <c r="C77" s="43"/>
    </row>
    <row r="78" spans="1:11" x14ac:dyDescent="0.25">
      <c r="C78" s="43"/>
    </row>
    <row r="79" spans="1:11" x14ac:dyDescent="0.25">
      <c r="C79" s="43"/>
    </row>
    <row r="80" spans="1:11" x14ac:dyDescent="0.25">
      <c r="C80" s="43"/>
    </row>
    <row r="81" spans="3:3" x14ac:dyDescent="0.25">
      <c r="C81" s="43"/>
    </row>
    <row r="82" spans="3:3" x14ac:dyDescent="0.25">
      <c r="C82" s="43"/>
    </row>
    <row r="1048576" spans="9:11" x14ac:dyDescent="0.25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66920-24D5-4F92-A948-D058612484B1}">
  <dimension ref="A1:D48"/>
  <sheetViews>
    <sheetView workbookViewId="0">
      <selection activeCell="B19" sqref="B19"/>
    </sheetView>
  </sheetViews>
  <sheetFormatPr baseColWidth="10" defaultColWidth="11.42578125" defaultRowHeight="15.75" x14ac:dyDescent="0.25"/>
  <cols>
    <col min="1" max="1" width="43.85546875" style="6" customWidth="1"/>
    <col min="2" max="2" width="22" style="33" bestFit="1" customWidth="1"/>
    <col min="3" max="4" width="18.7109375" style="63" customWidth="1"/>
    <col min="5" max="16384" width="11.42578125" style="6"/>
  </cols>
  <sheetData>
    <row r="1" spans="1:4" x14ac:dyDescent="0.25">
      <c r="A1" s="1"/>
      <c r="B1" s="2"/>
      <c r="C1" s="48"/>
      <c r="D1" s="48"/>
    </row>
    <row r="2" spans="1:4" x14ac:dyDescent="0.25">
      <c r="A2" s="1"/>
      <c r="B2" s="2"/>
      <c r="C2" s="48"/>
      <c r="D2" s="48"/>
    </row>
    <row r="3" spans="1:4" x14ac:dyDescent="0.25">
      <c r="A3" s="1"/>
      <c r="B3" s="2"/>
      <c r="C3" s="48"/>
      <c r="D3" s="48"/>
    </row>
    <row r="4" spans="1:4" ht="19.5" x14ac:dyDescent="0.25">
      <c r="A4" s="1"/>
      <c r="B4" s="49" t="s">
        <v>0</v>
      </c>
      <c r="C4" s="50"/>
      <c r="D4" s="50"/>
    </row>
    <row r="5" spans="1:4" ht="19.5" x14ac:dyDescent="0.25">
      <c r="A5" s="1"/>
      <c r="B5" s="51" t="s">
        <v>56</v>
      </c>
      <c r="C5" s="50"/>
      <c r="D5" s="50"/>
    </row>
    <row r="6" spans="1:4" ht="18.75" x14ac:dyDescent="0.25">
      <c r="B6" s="52"/>
      <c r="C6" s="53"/>
      <c r="D6" s="53"/>
    </row>
    <row r="7" spans="1:4" x14ac:dyDescent="0.25">
      <c r="A7" s="1"/>
      <c r="B7" s="14"/>
      <c r="C7" s="54"/>
      <c r="D7" s="54"/>
    </row>
    <row r="8" spans="1:4" ht="18" x14ac:dyDescent="0.25">
      <c r="A8" s="1"/>
      <c r="B8" s="11" t="s">
        <v>57</v>
      </c>
      <c r="C8" s="55"/>
      <c r="D8" s="55"/>
    </row>
    <row r="9" spans="1:4" ht="18" x14ac:dyDescent="0.25">
      <c r="A9" s="56"/>
      <c r="B9" s="57" t="s">
        <v>58</v>
      </c>
      <c r="C9" s="55"/>
      <c r="D9" s="55"/>
    </row>
    <row r="10" spans="1:4" x14ac:dyDescent="0.25">
      <c r="A10" s="56"/>
      <c r="B10" s="58" t="s">
        <v>4</v>
      </c>
      <c r="C10" s="59"/>
      <c r="D10" s="59"/>
    </row>
    <row r="11" spans="1:4" x14ac:dyDescent="0.25">
      <c r="A11" s="56"/>
      <c r="B11" s="60"/>
      <c r="C11" s="61"/>
      <c r="D11" s="61"/>
    </row>
    <row r="12" spans="1:4" x14ac:dyDescent="0.25">
      <c r="A12" s="62"/>
      <c r="B12" s="62"/>
    </row>
    <row r="13" spans="1:4" x14ac:dyDescent="0.25">
      <c r="B13" s="64"/>
      <c r="C13" s="65"/>
      <c r="D13" s="65"/>
    </row>
    <row r="14" spans="1:4" ht="15.75" customHeight="1" x14ac:dyDescent="0.25">
      <c r="A14" s="66" t="s">
        <v>59</v>
      </c>
      <c r="C14" s="65"/>
      <c r="D14" s="65"/>
    </row>
    <row r="15" spans="1:4" ht="15.75" customHeight="1" x14ac:dyDescent="0.25">
      <c r="A15" s="67" t="s">
        <v>60</v>
      </c>
      <c r="B15" s="68">
        <v>0</v>
      </c>
      <c r="C15" s="65"/>
      <c r="D15" s="65"/>
    </row>
    <row r="16" spans="1:4" ht="15.75" customHeight="1" x14ac:dyDescent="0.25">
      <c r="A16" s="67" t="s">
        <v>61</v>
      </c>
      <c r="B16" s="69">
        <f>+'[1]Ejecucion Presupuestaria'!G15+'[1]Enviado a Cobrar'!E28</f>
        <v>87208369.230000019</v>
      </c>
      <c r="C16" s="70">
        <f>+'[1]Ejecucion Presupuestaria'!G15</f>
        <v>43379941.75</v>
      </c>
      <c r="D16" s="70"/>
    </row>
    <row r="17" spans="1:4" x14ac:dyDescent="0.25">
      <c r="A17" s="67" t="s">
        <v>62</v>
      </c>
      <c r="B17" s="69">
        <f>+'[1]Ejecucion Presupuestaria'!G14</f>
        <v>57264993.469999999</v>
      </c>
      <c r="C17" s="70">
        <f>+'[1]Ejecucion Presupuestaria'!G14</f>
        <v>57264993.469999999</v>
      </c>
      <c r="D17" s="70"/>
    </row>
    <row r="18" spans="1:4" x14ac:dyDescent="0.25">
      <c r="A18" s="67" t="s">
        <v>63</v>
      </c>
      <c r="B18" s="69" t="s">
        <v>79</v>
      </c>
      <c r="C18" s="70"/>
      <c r="D18" s="70"/>
    </row>
    <row r="19" spans="1:4" x14ac:dyDescent="0.25">
      <c r="A19" s="66" t="s">
        <v>64</v>
      </c>
      <c r="B19" s="71">
        <f>SUM(B15:B18)</f>
        <v>144473362.70000002</v>
      </c>
      <c r="C19" s="70"/>
      <c r="D19" s="70"/>
    </row>
    <row r="20" spans="1:4" x14ac:dyDescent="0.25">
      <c r="A20" s="72"/>
      <c r="C20" s="70"/>
      <c r="D20" s="70"/>
    </row>
    <row r="21" spans="1:4" x14ac:dyDescent="0.25">
      <c r="A21" s="73" t="s">
        <v>65</v>
      </c>
      <c r="C21" s="70"/>
      <c r="D21" s="70"/>
    </row>
    <row r="22" spans="1:4" ht="15.75" customHeight="1" x14ac:dyDescent="0.25">
      <c r="A22" s="67" t="s">
        <v>66</v>
      </c>
      <c r="B22" s="74">
        <f>+'[1]Ejecucion Presupuestaria'!Q6</f>
        <v>54295693.560000002</v>
      </c>
      <c r="C22" s="70">
        <f>+'[1]Ejecucion Presupuestaria'!Q6</f>
        <v>54295693.560000002</v>
      </c>
      <c r="D22" s="70"/>
    </row>
    <row r="23" spans="1:4" x14ac:dyDescent="0.25">
      <c r="A23" s="67" t="s">
        <v>67</v>
      </c>
      <c r="B23" s="74"/>
      <c r="C23" s="70"/>
      <c r="D23" s="70"/>
    </row>
    <row r="24" spans="1:4" x14ac:dyDescent="0.25">
      <c r="A24" s="67" t="s">
        <v>68</v>
      </c>
      <c r="B24" s="74">
        <f>+'[1]Consumo x Inventario'!C22</f>
        <v>27562942.200000003</v>
      </c>
      <c r="C24" s="70">
        <f>+'[1]Ejecucion Presupuestaria'!Q8</f>
        <v>21490341.25</v>
      </c>
      <c r="D24" s="70"/>
    </row>
    <row r="25" spans="1:4" x14ac:dyDescent="0.25">
      <c r="A25" s="67" t="s">
        <v>69</v>
      </c>
      <c r="B25" s="74">
        <f>+'[1]Activo Fijo'!D23+'[1]Pagos Anticipados '!L20</f>
        <v>2005835.6933333334</v>
      </c>
      <c r="C25" s="70">
        <f>+'[1]Activo Fijo'!D23+'[1]Pagos Anticipados '!L20</f>
        <v>2005835.6933333334</v>
      </c>
      <c r="D25" s="70"/>
    </row>
    <row r="26" spans="1:4" x14ac:dyDescent="0.25">
      <c r="A26" s="67" t="s">
        <v>70</v>
      </c>
      <c r="B26" s="68"/>
      <c r="C26" s="70"/>
      <c r="D26" s="70"/>
    </row>
    <row r="27" spans="1:4" x14ac:dyDescent="0.25">
      <c r="A27" s="67" t="s">
        <v>71</v>
      </c>
      <c r="B27" s="69">
        <f>+'[1]Ejecucion Presupuestaria'!Q7-B28</f>
        <v>11350936.560000001</v>
      </c>
      <c r="C27" s="70">
        <f>+'[1]Ejecucion Presupuestaria'!Q7</f>
        <v>11351517.470000001</v>
      </c>
      <c r="D27" s="70"/>
    </row>
    <row r="28" spans="1:4" x14ac:dyDescent="0.25">
      <c r="A28" s="67" t="s">
        <v>72</v>
      </c>
      <c r="B28" s="69">
        <f>+'[1]Ejecucion Presupuestaria'!J183</f>
        <v>580.91</v>
      </c>
      <c r="C28" s="70"/>
      <c r="D28" s="70"/>
    </row>
    <row r="29" spans="1:4" x14ac:dyDescent="0.25">
      <c r="A29" s="66" t="s">
        <v>73</v>
      </c>
      <c r="B29" s="75">
        <f>SUM(B22:B28)</f>
        <v>95215988.923333332</v>
      </c>
      <c r="C29" s="70"/>
      <c r="D29" s="70"/>
    </row>
    <row r="30" spans="1:4" x14ac:dyDescent="0.25">
      <c r="A30" s="72"/>
      <c r="C30" s="70"/>
      <c r="D30" s="70"/>
    </row>
    <row r="31" spans="1:4" x14ac:dyDescent="0.25">
      <c r="A31" s="67" t="s">
        <v>74</v>
      </c>
      <c r="B31" s="68" t="s">
        <v>75</v>
      </c>
      <c r="C31" s="70"/>
      <c r="D31" s="70"/>
    </row>
    <row r="32" spans="1:4" x14ac:dyDescent="0.25">
      <c r="A32" s="72"/>
      <c r="C32" s="70"/>
      <c r="D32" s="70"/>
    </row>
    <row r="33" spans="1:4" x14ac:dyDescent="0.25">
      <c r="A33" s="67" t="s">
        <v>76</v>
      </c>
      <c r="B33" s="68">
        <v>0</v>
      </c>
      <c r="C33" s="70">
        <f>+'[1]Ejecucion Presupuestaria'!Q9</f>
        <v>4352280.7200000007</v>
      </c>
      <c r="D33" s="70"/>
    </row>
    <row r="34" spans="1:4" x14ac:dyDescent="0.25">
      <c r="A34" s="72"/>
      <c r="C34" s="70"/>
      <c r="D34" s="70"/>
    </row>
    <row r="35" spans="1:4" x14ac:dyDescent="0.25">
      <c r="A35" s="66" t="s">
        <v>49</v>
      </c>
      <c r="B35" s="76">
        <f>+B19-B29</f>
        <v>49257373.776666686</v>
      </c>
      <c r="C35" s="70">
        <f>+B35-'[1]Flujo de Efectivo Mensual'!B59</f>
        <v>40102271.556666687</v>
      </c>
      <c r="D35" s="70"/>
    </row>
    <row r="36" spans="1:4" x14ac:dyDescent="0.25">
      <c r="A36" s="72"/>
      <c r="C36" s="70"/>
      <c r="D36" s="70"/>
    </row>
    <row r="37" spans="1:4" x14ac:dyDescent="0.25">
      <c r="A37" s="77" t="s">
        <v>77</v>
      </c>
      <c r="C37" s="70"/>
      <c r="D37" s="70"/>
    </row>
    <row r="38" spans="1:4" x14ac:dyDescent="0.25">
      <c r="A38" s="67" t="s">
        <v>78</v>
      </c>
      <c r="B38" s="68">
        <v>0</v>
      </c>
      <c r="C38" s="70"/>
      <c r="D38" s="70"/>
    </row>
    <row r="39" spans="1:4" x14ac:dyDescent="0.25">
      <c r="A39" s="67" t="s">
        <v>51</v>
      </c>
      <c r="B39" s="68">
        <v>0</v>
      </c>
      <c r="C39" s="70"/>
      <c r="D39" s="70"/>
    </row>
    <row r="40" spans="1:4" ht="16.5" thickBot="1" x14ac:dyDescent="0.3">
      <c r="A40" s="78"/>
      <c r="B40" s="79">
        <v>0</v>
      </c>
      <c r="C40" s="70"/>
      <c r="D40" s="70"/>
    </row>
    <row r="41" spans="1:4" ht="16.5" thickTop="1" x14ac:dyDescent="0.25">
      <c r="A41" s="72"/>
      <c r="C41" s="70"/>
      <c r="D41" s="70"/>
    </row>
    <row r="42" spans="1:4" x14ac:dyDescent="0.25">
      <c r="A42" s="80"/>
      <c r="C42" s="70"/>
      <c r="D42" s="70"/>
    </row>
    <row r="43" spans="1:4" x14ac:dyDescent="0.25">
      <c r="A43" s="80"/>
      <c r="C43" s="81"/>
      <c r="D43" s="81"/>
    </row>
    <row r="44" spans="1:4" x14ac:dyDescent="0.25">
      <c r="A44" s="80"/>
      <c r="C44" s="81"/>
      <c r="D44" s="81"/>
    </row>
    <row r="45" spans="1:4" x14ac:dyDescent="0.25">
      <c r="A45" s="80"/>
      <c r="C45" s="81"/>
      <c r="D45" s="81"/>
    </row>
    <row r="46" spans="1:4" x14ac:dyDescent="0.25">
      <c r="C46" s="81"/>
      <c r="D46" s="81"/>
    </row>
    <row r="47" spans="1:4" x14ac:dyDescent="0.25">
      <c r="A47" s="45" t="s">
        <v>54</v>
      </c>
      <c r="C47" s="81"/>
      <c r="D47" s="81"/>
    </row>
    <row r="48" spans="1:4" x14ac:dyDescent="0.25">
      <c r="A48" s="46" t="s">
        <v>55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8A2F2-7FC8-4CF9-AECA-4B6188E758F6}">
  <dimension ref="A4:G71"/>
  <sheetViews>
    <sheetView workbookViewId="0">
      <selection sqref="A1:XFD1048576"/>
    </sheetView>
  </sheetViews>
  <sheetFormatPr baseColWidth="10" defaultColWidth="11.42578125" defaultRowHeight="15.75" x14ac:dyDescent="0.25"/>
  <cols>
    <col min="1" max="1" width="58.7109375" style="6" customWidth="1"/>
    <col min="2" max="2" width="21.42578125" style="5" customWidth="1"/>
    <col min="3" max="3" width="18.85546875" style="33" customWidth="1"/>
    <col min="4" max="4" width="13.28515625" style="5" bestFit="1" customWidth="1"/>
    <col min="5" max="5" width="18.7109375" style="5" bestFit="1" customWidth="1"/>
    <col min="6" max="6" width="17.42578125" style="6" bestFit="1" customWidth="1"/>
    <col min="7" max="7" width="19.7109375" style="6" customWidth="1"/>
    <col min="8" max="16384" width="11.42578125" style="6"/>
  </cols>
  <sheetData>
    <row r="4" spans="1:7" x14ac:dyDescent="0.25">
      <c r="A4" s="82" t="s">
        <v>80</v>
      </c>
      <c r="B4" s="82"/>
      <c r="C4" s="82"/>
    </row>
    <row r="5" spans="1:7" x14ac:dyDescent="0.25">
      <c r="A5" s="62" t="s">
        <v>81</v>
      </c>
      <c r="B5" s="62"/>
      <c r="C5" s="62"/>
    </row>
    <row r="6" spans="1:7" x14ac:dyDescent="0.25">
      <c r="A6" s="83" t="s">
        <v>82</v>
      </c>
      <c r="B6" s="83"/>
      <c r="C6" s="83"/>
    </row>
    <row r="7" spans="1:7" x14ac:dyDescent="0.25">
      <c r="A7" s="83" t="s">
        <v>83</v>
      </c>
      <c r="B7" s="83"/>
      <c r="C7" s="83"/>
    </row>
    <row r="8" spans="1:7" x14ac:dyDescent="0.25">
      <c r="A8" s="84"/>
      <c r="B8" s="43"/>
    </row>
    <row r="9" spans="1:7" x14ac:dyDescent="0.25">
      <c r="A9" s="84"/>
      <c r="B9" s="43"/>
      <c r="F9" s="5"/>
      <c r="G9" s="5"/>
    </row>
    <row r="10" spans="1:7" x14ac:dyDescent="0.25">
      <c r="A10" s="85" t="s">
        <v>84</v>
      </c>
      <c r="B10" s="43"/>
      <c r="F10" s="5"/>
      <c r="G10" s="5"/>
    </row>
    <row r="11" spans="1:7" hidden="1" x14ac:dyDescent="0.25">
      <c r="A11" s="86" t="s">
        <v>85</v>
      </c>
      <c r="B11" s="21">
        <v>0</v>
      </c>
      <c r="C11" s="87"/>
      <c r="F11" s="5"/>
      <c r="G11" s="5"/>
    </row>
    <row r="12" spans="1:7" hidden="1" x14ac:dyDescent="0.25">
      <c r="A12" s="86" t="s">
        <v>86</v>
      </c>
      <c r="B12" s="21">
        <v>0</v>
      </c>
      <c r="C12" s="87"/>
      <c r="F12" s="5"/>
      <c r="G12" s="5"/>
    </row>
    <row r="13" spans="1:7" x14ac:dyDescent="0.25">
      <c r="A13" s="86" t="s">
        <v>87</v>
      </c>
      <c r="B13" s="21">
        <v>43379941.75</v>
      </c>
      <c r="C13" s="88"/>
      <c r="F13" s="5"/>
      <c r="G13" s="5"/>
    </row>
    <row r="14" spans="1:7" x14ac:dyDescent="0.25">
      <c r="A14" s="86" t="s">
        <v>88</v>
      </c>
      <c r="B14" s="21">
        <v>57264993.469999999</v>
      </c>
      <c r="C14" s="88"/>
      <c r="F14" s="5"/>
      <c r="G14" s="5"/>
    </row>
    <row r="15" spans="1:7" hidden="1" x14ac:dyDescent="0.25">
      <c r="A15" s="86" t="s">
        <v>89</v>
      </c>
      <c r="B15" s="21"/>
      <c r="C15" s="88"/>
      <c r="F15" s="5"/>
      <c r="G15" s="5"/>
    </row>
    <row r="16" spans="1:7" hidden="1" x14ac:dyDescent="0.25">
      <c r="A16" s="86" t="s">
        <v>90</v>
      </c>
      <c r="B16" s="21"/>
      <c r="C16" s="88"/>
      <c r="F16" s="5"/>
      <c r="G16" s="5"/>
    </row>
    <row r="17" spans="1:7" hidden="1" x14ac:dyDescent="0.25">
      <c r="A17" s="86" t="s">
        <v>91</v>
      </c>
      <c r="B17" s="21"/>
      <c r="C17" s="88"/>
      <c r="F17" s="5"/>
      <c r="G17" s="5"/>
    </row>
    <row r="18" spans="1:7" x14ac:dyDescent="0.25">
      <c r="A18" s="86" t="s">
        <v>92</v>
      </c>
      <c r="B18" s="21">
        <v>0</v>
      </c>
      <c r="C18" s="35"/>
      <c r="F18" s="5"/>
      <c r="G18" s="5"/>
    </row>
    <row r="19" spans="1:7" ht="31.5" hidden="1" x14ac:dyDescent="0.25">
      <c r="A19" s="86" t="s">
        <v>93</v>
      </c>
      <c r="B19" s="21">
        <v>0</v>
      </c>
      <c r="C19" s="88"/>
      <c r="F19" s="5"/>
      <c r="G19" s="5"/>
    </row>
    <row r="20" spans="1:7" x14ac:dyDescent="0.25">
      <c r="A20" s="86" t="s">
        <v>94</v>
      </c>
      <c r="B20" s="21">
        <v>-47538794.160000004</v>
      </c>
      <c r="C20" s="35"/>
      <c r="F20" s="5"/>
      <c r="G20" s="5"/>
    </row>
    <row r="21" spans="1:7" x14ac:dyDescent="0.25">
      <c r="A21" s="86" t="s">
        <v>95</v>
      </c>
      <c r="B21" s="21">
        <v>-6756899.3999999994</v>
      </c>
      <c r="C21" s="35"/>
      <c r="F21" s="5"/>
      <c r="G21" s="5"/>
    </row>
    <row r="22" spans="1:7" hidden="1" x14ac:dyDescent="0.25">
      <c r="A22" s="86" t="s">
        <v>96</v>
      </c>
      <c r="B22" s="21">
        <v>0</v>
      </c>
      <c r="C22" s="88"/>
    </row>
    <row r="23" spans="1:7" x14ac:dyDescent="0.25">
      <c r="A23" s="86" t="s">
        <v>97</v>
      </c>
      <c r="B23" s="21">
        <v>-21490341.25</v>
      </c>
      <c r="C23" s="35"/>
    </row>
    <row r="24" spans="1:7" hidden="1" x14ac:dyDescent="0.25">
      <c r="A24" s="86" t="s">
        <v>98</v>
      </c>
      <c r="B24" s="21">
        <v>0</v>
      </c>
      <c r="C24" s="88"/>
    </row>
    <row r="25" spans="1:7" hidden="1" x14ac:dyDescent="0.25">
      <c r="A25" s="86" t="s">
        <v>99</v>
      </c>
      <c r="B25" s="21">
        <v>0</v>
      </c>
      <c r="C25" s="88"/>
    </row>
    <row r="26" spans="1:7" x14ac:dyDescent="0.25">
      <c r="A26" s="86" t="s">
        <v>100</v>
      </c>
      <c r="B26" s="21">
        <v>-11351517.470000001</v>
      </c>
      <c r="C26" s="88"/>
    </row>
    <row r="27" spans="1:7" x14ac:dyDescent="0.25">
      <c r="A27" s="89" t="s">
        <v>101</v>
      </c>
      <c r="B27" s="90">
        <f>SUM(B11:B26)</f>
        <v>13507382.939999996</v>
      </c>
      <c r="C27" s="91"/>
    </row>
    <row r="28" spans="1:7" x14ac:dyDescent="0.25">
      <c r="A28" s="92"/>
      <c r="B28" s="93"/>
      <c r="C28" s="94"/>
    </row>
    <row r="29" spans="1:7" x14ac:dyDescent="0.25">
      <c r="A29" s="95" t="s">
        <v>102</v>
      </c>
      <c r="B29" s="96"/>
      <c r="C29" s="97"/>
    </row>
    <row r="30" spans="1:7" hidden="1" x14ac:dyDescent="0.25">
      <c r="A30" s="98" t="s">
        <v>103</v>
      </c>
      <c r="B30" s="21">
        <v>0</v>
      </c>
      <c r="C30" s="99"/>
    </row>
    <row r="31" spans="1:7" hidden="1" x14ac:dyDescent="0.25">
      <c r="A31" s="86" t="s">
        <v>104</v>
      </c>
      <c r="B31" s="21">
        <v>0</v>
      </c>
      <c r="C31" s="99"/>
    </row>
    <row r="32" spans="1:7" ht="31.5" hidden="1" x14ac:dyDescent="0.25">
      <c r="A32" s="86" t="s">
        <v>105</v>
      </c>
      <c r="B32" s="21">
        <v>0</v>
      </c>
      <c r="C32" s="99"/>
    </row>
    <row r="33" spans="1:3" ht="31.5" hidden="1" x14ac:dyDescent="0.25">
      <c r="A33" s="86" t="s">
        <v>106</v>
      </c>
      <c r="B33" s="21">
        <v>0</v>
      </c>
      <c r="C33" s="99"/>
    </row>
    <row r="34" spans="1:3" ht="31.5" hidden="1" x14ac:dyDescent="0.25">
      <c r="A34" s="86" t="s">
        <v>107</v>
      </c>
      <c r="B34" s="21">
        <v>0</v>
      </c>
      <c r="C34" s="99"/>
    </row>
    <row r="35" spans="1:3" hidden="1" x14ac:dyDescent="0.25">
      <c r="A35" s="86" t="s">
        <v>92</v>
      </c>
      <c r="B35" s="21">
        <v>0</v>
      </c>
      <c r="C35" s="99"/>
    </row>
    <row r="36" spans="1:3" x14ac:dyDescent="0.25">
      <c r="A36" s="86" t="s">
        <v>108</v>
      </c>
      <c r="B36" s="21">
        <v>-4352280.7200000007</v>
      </c>
    </row>
    <row r="37" spans="1:3" ht="31.5" hidden="1" x14ac:dyDescent="0.25">
      <c r="A37" s="86" t="s">
        <v>109</v>
      </c>
      <c r="B37" s="21">
        <v>0</v>
      </c>
      <c r="C37" s="31"/>
    </row>
    <row r="38" spans="1:3" ht="31.5" hidden="1" x14ac:dyDescent="0.25">
      <c r="A38" s="86" t="s">
        <v>110</v>
      </c>
      <c r="B38" s="21">
        <v>0</v>
      </c>
      <c r="C38" s="31"/>
    </row>
    <row r="39" spans="1:3" ht="31.5" hidden="1" x14ac:dyDescent="0.25">
      <c r="A39" s="86" t="s">
        <v>111</v>
      </c>
      <c r="B39" s="21">
        <v>0</v>
      </c>
      <c r="C39" s="31"/>
    </row>
    <row r="40" spans="1:3" ht="31.5" hidden="1" x14ac:dyDescent="0.25">
      <c r="A40" s="86" t="s">
        <v>112</v>
      </c>
      <c r="B40" s="21">
        <v>0</v>
      </c>
      <c r="C40" s="31"/>
    </row>
    <row r="41" spans="1:3" hidden="1" x14ac:dyDescent="0.25">
      <c r="A41" s="86" t="s">
        <v>113</v>
      </c>
      <c r="B41" s="21">
        <v>0</v>
      </c>
      <c r="C41" s="31"/>
    </row>
    <row r="42" spans="1:3" hidden="1" x14ac:dyDescent="0.25">
      <c r="A42" s="86" t="s">
        <v>100</v>
      </c>
      <c r="B42" s="100">
        <v>0</v>
      </c>
      <c r="C42" s="31"/>
    </row>
    <row r="43" spans="1:3" x14ac:dyDescent="0.25">
      <c r="A43" s="95" t="s">
        <v>114</v>
      </c>
      <c r="B43" s="101">
        <f>SUM(B30:B42)</f>
        <v>-4352280.7200000007</v>
      </c>
      <c r="C43" s="91"/>
    </row>
    <row r="44" spans="1:3" x14ac:dyDescent="0.25">
      <c r="A44" s="92"/>
      <c r="B44" s="93"/>
      <c r="C44" s="94"/>
    </row>
    <row r="45" spans="1:3" x14ac:dyDescent="0.25">
      <c r="A45" s="95" t="s">
        <v>115</v>
      </c>
      <c r="B45" s="96"/>
      <c r="C45" s="97"/>
    </row>
    <row r="46" spans="1:3" hidden="1" x14ac:dyDescent="0.25">
      <c r="A46" s="86" t="s">
        <v>116</v>
      </c>
      <c r="B46" s="21">
        <v>0</v>
      </c>
      <c r="C46" s="97"/>
    </row>
    <row r="47" spans="1:3" hidden="1" x14ac:dyDescent="0.25">
      <c r="A47" s="86" t="s">
        <v>117</v>
      </c>
      <c r="B47" s="21">
        <v>0</v>
      </c>
      <c r="C47" s="97"/>
    </row>
    <row r="48" spans="1:3" hidden="1" x14ac:dyDescent="0.25">
      <c r="A48" s="86" t="s">
        <v>118</v>
      </c>
      <c r="B48" s="21">
        <v>0</v>
      </c>
      <c r="C48" s="97"/>
    </row>
    <row r="49" spans="1:3" ht="31.5" hidden="1" x14ac:dyDescent="0.25">
      <c r="A49" s="86" t="s">
        <v>119</v>
      </c>
      <c r="B49" s="21">
        <v>0</v>
      </c>
      <c r="C49" s="97"/>
    </row>
    <row r="50" spans="1:3" hidden="1" x14ac:dyDescent="0.25">
      <c r="A50" s="86" t="s">
        <v>92</v>
      </c>
      <c r="B50" s="21">
        <v>0</v>
      </c>
      <c r="C50" s="97"/>
    </row>
    <row r="51" spans="1:3" ht="31.5" hidden="1" x14ac:dyDescent="0.25">
      <c r="A51" s="86" t="s">
        <v>120</v>
      </c>
      <c r="B51" s="21">
        <v>0</v>
      </c>
      <c r="C51" s="97"/>
    </row>
    <row r="52" spans="1:3" ht="31.5" hidden="1" x14ac:dyDescent="0.25">
      <c r="A52" s="86" t="s">
        <v>121</v>
      </c>
      <c r="B52" s="21">
        <v>0</v>
      </c>
      <c r="C52" s="97"/>
    </row>
    <row r="53" spans="1:3" hidden="1" x14ac:dyDescent="0.25">
      <c r="A53" s="86" t="s">
        <v>122</v>
      </c>
      <c r="B53" s="21">
        <v>0</v>
      </c>
      <c r="C53" s="97"/>
    </row>
    <row r="54" spans="1:3" hidden="1" x14ac:dyDescent="0.25">
      <c r="A54" s="86" t="s">
        <v>123</v>
      </c>
      <c r="B54" s="21">
        <v>0</v>
      </c>
      <c r="C54" s="97"/>
    </row>
    <row r="55" spans="1:3" ht="31.5" hidden="1" x14ac:dyDescent="0.25">
      <c r="A55" s="86" t="s">
        <v>124</v>
      </c>
      <c r="B55" s="21">
        <v>0</v>
      </c>
      <c r="C55" s="97"/>
    </row>
    <row r="56" spans="1:3" hidden="1" x14ac:dyDescent="0.25">
      <c r="A56" s="86" t="s">
        <v>125</v>
      </c>
      <c r="B56" s="100">
        <v>0</v>
      </c>
      <c r="C56" s="97"/>
    </row>
    <row r="57" spans="1:3" hidden="1" x14ac:dyDescent="0.25">
      <c r="A57" s="95" t="s">
        <v>126</v>
      </c>
      <c r="B57" s="90">
        <f>+B46+B47+B48+B49+B50-B51-B52-B53-B54-B55-B56</f>
        <v>0</v>
      </c>
      <c r="C57" s="97"/>
    </row>
    <row r="58" spans="1:3" x14ac:dyDescent="0.25">
      <c r="A58" s="92"/>
      <c r="B58" s="43"/>
      <c r="C58" s="97"/>
    </row>
    <row r="59" spans="1:3" ht="31.5" x14ac:dyDescent="0.25">
      <c r="A59" s="86" t="s">
        <v>127</v>
      </c>
      <c r="B59" s="21">
        <f>+B27+B43</f>
        <v>9155102.2199999951</v>
      </c>
      <c r="C59" s="97"/>
    </row>
    <row r="60" spans="1:3" x14ac:dyDescent="0.25">
      <c r="A60" s="86" t="s">
        <v>128</v>
      </c>
      <c r="B60" s="100">
        <v>262865550.34999999</v>
      </c>
      <c r="C60" s="97"/>
    </row>
    <row r="61" spans="1:3" x14ac:dyDescent="0.25">
      <c r="A61" s="89" t="s">
        <v>129</v>
      </c>
      <c r="B61" s="90">
        <f>B59+B60</f>
        <v>272020652.56999999</v>
      </c>
      <c r="C61" s="97"/>
    </row>
    <row r="62" spans="1:3" x14ac:dyDescent="0.25">
      <c r="A62" s="33"/>
      <c r="B62" s="43"/>
      <c r="C62" s="97"/>
    </row>
    <row r="63" spans="1:3" x14ac:dyDescent="0.25">
      <c r="A63" s="33"/>
      <c r="B63" s="102">
        <f>+'[1]Efectivo y Equivalente a efecti'!C27</f>
        <v>272020652.56999999</v>
      </c>
    </row>
    <row r="64" spans="1:3" x14ac:dyDescent="0.25">
      <c r="A64" s="103"/>
      <c r="B64" s="4">
        <f>+B61-B63</f>
        <v>0</v>
      </c>
    </row>
    <row r="65" spans="1:2" x14ac:dyDescent="0.25">
      <c r="A65" s="103"/>
      <c r="B65" s="43"/>
    </row>
    <row r="66" spans="1:2" x14ac:dyDescent="0.25">
      <c r="A66" s="103"/>
      <c r="B66" s="43"/>
    </row>
    <row r="67" spans="1:2" x14ac:dyDescent="0.25">
      <c r="A67" s="103"/>
      <c r="B67" s="43"/>
    </row>
    <row r="70" spans="1:2" x14ac:dyDescent="0.25">
      <c r="A70" s="45" t="s">
        <v>54</v>
      </c>
    </row>
    <row r="71" spans="1:2" x14ac:dyDescent="0.25">
      <c r="A71" s="46" t="s">
        <v>55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B642A-2319-4DCE-90A2-A0F6F890B3D5}">
  <dimension ref="B1:L36"/>
  <sheetViews>
    <sheetView workbookViewId="0">
      <selection sqref="A1:XFD1048576"/>
    </sheetView>
  </sheetViews>
  <sheetFormatPr baseColWidth="10" defaultColWidth="11.42578125" defaultRowHeight="15.75" x14ac:dyDescent="0.25"/>
  <cols>
    <col min="1" max="1" width="4.5703125" style="6" customWidth="1"/>
    <col min="2" max="2" width="43.42578125" style="6" customWidth="1"/>
    <col min="3" max="3" width="17.42578125" style="6" customWidth="1"/>
    <col min="4" max="4" width="18.42578125" style="6" customWidth="1"/>
    <col min="5" max="5" width="16.42578125" style="6" customWidth="1"/>
    <col min="6" max="6" width="17.42578125" style="6" bestFit="1" customWidth="1"/>
    <col min="7" max="7" width="18.28515625" style="6" bestFit="1" customWidth="1"/>
    <col min="8" max="8" width="20" style="33" customWidth="1"/>
    <col min="9" max="9" width="29.5703125" style="43" customWidth="1"/>
    <col min="10" max="10" width="18.5703125" style="105" bestFit="1" customWidth="1"/>
    <col min="11" max="11" width="18.5703125" style="5" bestFit="1" customWidth="1"/>
    <col min="12" max="12" width="16.28515625" style="5" bestFit="1" customWidth="1"/>
    <col min="13" max="16384" width="11.42578125" style="6"/>
  </cols>
  <sheetData>
    <row r="1" spans="2:12" x14ac:dyDescent="0.25">
      <c r="B1" s="104"/>
    </row>
    <row r="2" spans="2:12" x14ac:dyDescent="0.25">
      <c r="B2" s="82" t="s">
        <v>130</v>
      </c>
      <c r="C2" s="82"/>
      <c r="D2" s="82"/>
      <c r="E2" s="82"/>
      <c r="F2" s="82"/>
      <c r="G2" s="82"/>
    </row>
    <row r="3" spans="2:12" ht="20.25" x14ac:dyDescent="0.25">
      <c r="B3" s="106" t="s">
        <v>131</v>
      </c>
      <c r="C3" s="106"/>
      <c r="D3" s="106"/>
      <c r="E3" s="106"/>
      <c r="F3" s="106"/>
      <c r="G3" s="106"/>
    </row>
    <row r="4" spans="2:12" ht="20.25" x14ac:dyDescent="0.25">
      <c r="B4" s="106" t="s">
        <v>132</v>
      </c>
      <c r="C4" s="106"/>
      <c r="D4" s="106"/>
      <c r="E4" s="106"/>
      <c r="F4" s="106"/>
      <c r="G4" s="106"/>
    </row>
    <row r="5" spans="2:12" ht="20.25" x14ac:dyDescent="0.25">
      <c r="B5" s="106" t="s">
        <v>83</v>
      </c>
      <c r="C5" s="106"/>
      <c r="D5" s="106"/>
      <c r="E5" s="106"/>
      <c r="F5" s="106"/>
      <c r="G5" s="106"/>
    </row>
    <row r="6" spans="2:12" x14ac:dyDescent="0.25">
      <c r="B6" s="17"/>
      <c r="C6" s="17"/>
      <c r="D6" s="107"/>
      <c r="E6" s="17"/>
      <c r="F6" s="17"/>
      <c r="G6" s="17"/>
    </row>
    <row r="7" spans="2:12" x14ac:dyDescent="0.25">
      <c r="B7" s="17"/>
      <c r="C7" s="17"/>
      <c r="D7" s="107"/>
      <c r="E7" s="17"/>
      <c r="F7" s="17"/>
      <c r="G7" s="17"/>
    </row>
    <row r="8" spans="2:12" ht="47.25" x14ac:dyDescent="0.25">
      <c r="B8" s="108"/>
      <c r="C8" s="109" t="s">
        <v>133</v>
      </c>
      <c r="D8" s="109" t="s">
        <v>134</v>
      </c>
      <c r="E8" s="109" t="s">
        <v>135</v>
      </c>
      <c r="F8" s="109" t="s">
        <v>136</v>
      </c>
      <c r="G8" s="109" t="s">
        <v>137</v>
      </c>
    </row>
    <row r="9" spans="2:12" x14ac:dyDescent="0.25">
      <c r="B9" s="17"/>
      <c r="C9" s="110"/>
      <c r="D9" s="107"/>
      <c r="F9" s="110"/>
      <c r="G9" s="110"/>
    </row>
    <row r="10" spans="2:12" x14ac:dyDescent="0.25">
      <c r="B10" s="89" t="s">
        <v>138</v>
      </c>
      <c r="C10" s="23">
        <v>412502736.45999998</v>
      </c>
      <c r="D10" s="23"/>
      <c r="E10" s="23"/>
      <c r="F10" s="23">
        <v>274150236.03000003</v>
      </c>
      <c r="G10" s="23">
        <f>SUM(C10:F10)</f>
        <v>686652972.49000001</v>
      </c>
      <c r="H10" s="35"/>
    </row>
    <row r="11" spans="2:12" x14ac:dyDescent="0.25">
      <c r="B11" s="111" t="s">
        <v>139</v>
      </c>
      <c r="C11" s="112"/>
      <c r="D11" s="20"/>
      <c r="E11" s="113"/>
      <c r="F11" s="113"/>
      <c r="G11" s="113"/>
    </row>
    <row r="12" spans="2:12" x14ac:dyDescent="0.25">
      <c r="B12" s="111" t="s">
        <v>140</v>
      </c>
      <c r="C12" s="112"/>
      <c r="D12" s="112"/>
      <c r="E12" s="113"/>
      <c r="F12" s="20"/>
      <c r="G12" s="20"/>
    </row>
    <row r="13" spans="2:12" x14ac:dyDescent="0.25">
      <c r="B13" s="114" t="s">
        <v>141</v>
      </c>
      <c r="C13" s="112"/>
      <c r="D13" s="112"/>
      <c r="E13" s="113"/>
      <c r="F13" s="20">
        <v>38512513.619999997</v>
      </c>
      <c r="G13" s="23">
        <f>SUM(F13)</f>
        <v>38512513.619999997</v>
      </c>
    </row>
    <row r="14" spans="2:12" x14ac:dyDescent="0.25">
      <c r="B14" s="114" t="s">
        <v>142</v>
      </c>
      <c r="C14" s="22"/>
      <c r="D14" s="22"/>
      <c r="E14" s="22"/>
      <c r="F14" s="115">
        <v>-260897728.74715018</v>
      </c>
      <c r="G14" s="115">
        <f>SUM(C14:F14)</f>
        <v>-260897728.74715018</v>
      </c>
      <c r="I14" s="21"/>
    </row>
    <row r="15" spans="2:12" s="38" customFormat="1" x14ac:dyDescent="0.25">
      <c r="B15" s="16"/>
      <c r="C15" s="23"/>
      <c r="D15" s="23"/>
      <c r="E15" s="23"/>
      <c r="F15" s="23"/>
      <c r="G15" s="23"/>
      <c r="H15" s="116"/>
      <c r="I15" s="117"/>
      <c r="J15" s="105"/>
      <c r="K15" s="40"/>
      <c r="L15" s="40"/>
    </row>
    <row r="16" spans="2:12" s="38" customFormat="1" x14ac:dyDescent="0.25">
      <c r="B16" s="89" t="s">
        <v>143</v>
      </c>
      <c r="C16" s="23">
        <v>412502736.45999998</v>
      </c>
      <c r="D16" s="23"/>
      <c r="E16" s="23">
        <f>SUM(E10:E15)</f>
        <v>0</v>
      </c>
      <c r="F16" s="23">
        <f>SUM(F10:F15)</f>
        <v>51765020.902849853</v>
      </c>
      <c r="G16" s="23">
        <f>SUM(C16:F16)</f>
        <v>464267757.36284983</v>
      </c>
      <c r="H16" s="116"/>
      <c r="I16" s="117"/>
      <c r="J16" s="105"/>
      <c r="K16" s="40"/>
      <c r="L16" s="40"/>
    </row>
    <row r="17" spans="2:9" x14ac:dyDescent="0.25">
      <c r="B17" s="114" t="s">
        <v>139</v>
      </c>
      <c r="C17" s="20"/>
      <c r="D17" s="20"/>
      <c r="E17" s="20"/>
      <c r="F17" s="20"/>
      <c r="G17" s="20"/>
      <c r="H17" s="35"/>
    </row>
    <row r="18" spans="2:9" x14ac:dyDescent="0.25">
      <c r="B18" s="114" t="s">
        <v>140</v>
      </c>
      <c r="C18" s="20"/>
      <c r="D18" s="20"/>
      <c r="E18" s="20"/>
      <c r="F18" s="20"/>
      <c r="G18" s="20"/>
      <c r="H18" s="35"/>
    </row>
    <row r="19" spans="2:9" ht="31.5" x14ac:dyDescent="0.25">
      <c r="B19" s="114" t="s">
        <v>144</v>
      </c>
      <c r="C19" s="20"/>
      <c r="D19" s="20"/>
      <c r="E19" s="20"/>
      <c r="F19" s="20"/>
      <c r="G19" s="20"/>
      <c r="H19" s="118"/>
    </row>
    <row r="20" spans="2:9" x14ac:dyDescent="0.25">
      <c r="B20" s="114" t="s">
        <v>141</v>
      </c>
      <c r="C20" s="20"/>
      <c r="D20" s="20"/>
      <c r="E20" s="20"/>
      <c r="F20" s="31">
        <f>107272630.29+11965944.5+103963983.78</f>
        <v>223202558.56999999</v>
      </c>
      <c r="G20" s="31">
        <f>SUM(F20)</f>
        <v>223202558.56999999</v>
      </c>
      <c r="H20" s="43"/>
      <c r="I20" s="5"/>
    </row>
    <row r="21" spans="2:9" x14ac:dyDescent="0.25">
      <c r="B21" s="114" t="s">
        <v>142</v>
      </c>
      <c r="D21" s="119"/>
      <c r="E21" s="20"/>
      <c r="F21" s="20">
        <f>+'[1]Estado de Situación Mesual'!C63</f>
        <v>49257373.776666686</v>
      </c>
      <c r="G21" s="20">
        <f>SUM(F21)</f>
        <v>49257373.776666686</v>
      </c>
      <c r="H21" s="43"/>
    </row>
    <row r="22" spans="2:9" ht="16.5" thickBot="1" x14ac:dyDescent="0.3">
      <c r="B22" s="16" t="s">
        <v>145</v>
      </c>
      <c r="C22" s="120">
        <f>SUM(C15:C21)</f>
        <v>412502736.45999998</v>
      </c>
      <c r="D22" s="120">
        <f>SUM(D15:D21)</f>
        <v>0</v>
      </c>
      <c r="E22" s="120">
        <f>SUM(E15:E21)</f>
        <v>0</v>
      </c>
      <c r="F22" s="120">
        <f>SUM(F16:F21)</f>
        <v>324224953.24951655</v>
      </c>
      <c r="G22" s="120">
        <f>SUM(G16:G21)</f>
        <v>736727689.70951653</v>
      </c>
      <c r="H22" s="4">
        <f>+'[1]Estado de Situación Mesual'!C66</f>
        <v>736727689.70666671</v>
      </c>
    </row>
    <row r="23" spans="2:9" x14ac:dyDescent="0.25">
      <c r="B23" s="16"/>
      <c r="C23" s="24"/>
      <c r="D23" s="24"/>
      <c r="E23" s="24"/>
      <c r="F23" s="23"/>
      <c r="G23" s="23"/>
      <c r="H23" s="4">
        <f>+G22-H22</f>
        <v>2.8498172760009766E-3</v>
      </c>
      <c r="I23" s="21"/>
    </row>
    <row r="24" spans="2:9" x14ac:dyDescent="0.25">
      <c r="B24" s="16"/>
      <c r="C24" s="24"/>
      <c r="D24" s="24"/>
      <c r="E24" s="24"/>
      <c r="F24" s="23"/>
      <c r="G24" s="23"/>
      <c r="H24" s="43"/>
      <c r="I24" s="21"/>
    </row>
    <row r="25" spans="2:9" x14ac:dyDescent="0.25">
      <c r="B25" s="16"/>
      <c r="C25" s="24"/>
      <c r="D25" s="24"/>
      <c r="E25" s="24"/>
      <c r="F25" s="23"/>
      <c r="G25" s="23"/>
      <c r="H25" s="43"/>
      <c r="I25" s="21"/>
    </row>
    <row r="26" spans="2:9" x14ac:dyDescent="0.25">
      <c r="B26" s="121"/>
      <c r="F26" s="122"/>
      <c r="G26" s="13"/>
      <c r="H26" s="43"/>
      <c r="I26" s="4"/>
    </row>
    <row r="27" spans="2:9" x14ac:dyDescent="0.25">
      <c r="B27" s="121"/>
      <c r="H27" s="43"/>
      <c r="I27" s="4"/>
    </row>
    <row r="28" spans="2:9" x14ac:dyDescent="0.25">
      <c r="B28" s="123" t="s">
        <v>54</v>
      </c>
      <c r="C28" s="123"/>
      <c r="D28" s="123"/>
      <c r="I28" s="4"/>
    </row>
    <row r="29" spans="2:9" x14ac:dyDescent="0.25">
      <c r="B29" s="124" t="s">
        <v>55</v>
      </c>
      <c r="C29" s="124"/>
      <c r="D29" s="124"/>
    </row>
    <row r="30" spans="2:9" x14ac:dyDescent="0.25">
      <c r="B30" s="125"/>
      <c r="C30" s="125"/>
      <c r="D30" s="125"/>
      <c r="E30" s="126"/>
      <c r="F30" s="127"/>
      <c r="G30" s="127"/>
    </row>
    <row r="31" spans="2:9" x14ac:dyDescent="0.25">
      <c r="B31" s="128"/>
      <c r="C31" s="128"/>
      <c r="D31" s="128"/>
      <c r="E31" s="129"/>
      <c r="F31" s="127"/>
      <c r="G31" s="127"/>
    </row>
    <row r="32" spans="2:9" x14ac:dyDescent="0.25">
      <c r="B32"/>
      <c r="C32"/>
      <c r="D32"/>
      <c r="E32"/>
      <c r="F32" s="127"/>
      <c r="G32" s="127"/>
    </row>
    <row r="33" spans="2:7" x14ac:dyDescent="0.25">
      <c r="B33"/>
      <c r="C33"/>
      <c r="D33"/>
      <c r="E33"/>
      <c r="F33" s="127"/>
      <c r="G33" s="127"/>
    </row>
    <row r="34" spans="2:7" ht="15.75" customHeight="1" x14ac:dyDescent="0.25">
      <c r="B34" s="130"/>
      <c r="C34"/>
    </row>
    <row r="35" spans="2:7" x14ac:dyDescent="0.25">
      <c r="B35" s="78"/>
      <c r="C35"/>
    </row>
    <row r="36" spans="2:7" x14ac:dyDescent="0.25">
      <c r="B36"/>
      <c r="C36"/>
      <c r="D36"/>
      <c r="E36"/>
      <c r="F36" s="127"/>
      <c r="G36" s="127"/>
    </row>
  </sheetData>
  <mergeCells count="8">
    <mergeCell ref="B30:D30"/>
    <mergeCell ref="B31:D31"/>
    <mergeCell ref="B2:G2"/>
    <mergeCell ref="B3:G3"/>
    <mergeCell ref="B4:G4"/>
    <mergeCell ref="B5:G5"/>
    <mergeCell ref="B28:D28"/>
    <mergeCell ref="B29:D2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8796F-C26E-499D-B2D6-261A571AC5BF}">
  <dimension ref="A1:K41"/>
  <sheetViews>
    <sheetView workbookViewId="0">
      <selection activeCell="H19" sqref="H19"/>
    </sheetView>
  </sheetViews>
  <sheetFormatPr baseColWidth="10" defaultColWidth="11.42578125" defaultRowHeight="18.75" x14ac:dyDescent="0.3"/>
  <cols>
    <col min="1" max="1" width="4.5703125" style="131" bestFit="1" customWidth="1"/>
    <col min="2" max="2" width="45" style="131" customWidth="1"/>
    <col min="3" max="3" width="23" style="131" bestFit="1" customWidth="1"/>
    <col min="4" max="4" width="24.42578125" style="131" bestFit="1" customWidth="1"/>
    <col min="5" max="5" width="18.28515625" style="131" customWidth="1"/>
    <col min="6" max="6" width="24.140625" style="159" customWidth="1"/>
    <col min="7" max="10" width="11.42578125" style="131"/>
    <col min="11" max="11" width="21.7109375" style="133" bestFit="1" customWidth="1"/>
    <col min="12" max="12" width="20.140625" style="131" bestFit="1" customWidth="1"/>
    <col min="13" max="16384" width="11.42578125" style="131"/>
  </cols>
  <sheetData>
    <row r="1" spans="1:7" x14ac:dyDescent="0.3">
      <c r="B1" s="132" t="s">
        <v>146</v>
      </c>
      <c r="C1" s="132"/>
      <c r="D1" s="132"/>
      <c r="E1" s="132"/>
      <c r="F1" s="132"/>
    </row>
    <row r="2" spans="1:7" x14ac:dyDescent="0.3">
      <c r="A2" s="134" t="s">
        <v>147</v>
      </c>
      <c r="B2" s="134"/>
      <c r="C2" s="134"/>
      <c r="D2" s="134"/>
      <c r="E2" s="134"/>
      <c r="F2" s="134"/>
      <c r="G2" s="135"/>
    </row>
    <row r="3" spans="1:7" x14ac:dyDescent="0.3">
      <c r="A3" s="134" t="s">
        <v>148</v>
      </c>
      <c r="B3" s="134"/>
      <c r="C3" s="134"/>
      <c r="D3" s="134"/>
      <c r="E3" s="134"/>
      <c r="F3" s="134"/>
      <c r="G3" s="135"/>
    </row>
    <row r="4" spans="1:7" x14ac:dyDescent="0.3">
      <c r="A4" s="134" t="s">
        <v>149</v>
      </c>
      <c r="B4" s="134"/>
      <c r="C4" s="134"/>
      <c r="D4" s="134"/>
      <c r="E4" s="134"/>
      <c r="F4" s="134"/>
      <c r="G4" s="135"/>
    </row>
    <row r="5" spans="1:7" x14ac:dyDescent="0.3">
      <c r="A5" s="136" t="s">
        <v>150</v>
      </c>
      <c r="B5" s="136"/>
      <c r="C5" s="136"/>
      <c r="D5" s="136"/>
      <c r="E5" s="136"/>
      <c r="F5" s="136"/>
      <c r="G5" s="137"/>
    </row>
    <row r="6" spans="1:7" x14ac:dyDescent="0.3">
      <c r="A6" s="138"/>
      <c r="B6" s="138"/>
      <c r="C6" s="138"/>
      <c r="D6" s="138"/>
      <c r="E6" s="138"/>
      <c r="F6" s="138"/>
      <c r="G6" s="138"/>
    </row>
    <row r="7" spans="1:7" ht="56.25" x14ac:dyDescent="0.3">
      <c r="A7" s="139" t="s">
        <v>151</v>
      </c>
      <c r="B7" s="139"/>
      <c r="C7" s="140" t="s">
        <v>152</v>
      </c>
      <c r="D7" s="140" t="s">
        <v>153</v>
      </c>
      <c r="E7" s="140" t="s">
        <v>154</v>
      </c>
      <c r="F7" s="141" t="s">
        <v>155</v>
      </c>
    </row>
    <row r="8" spans="1:7" x14ac:dyDescent="0.3">
      <c r="A8" s="142">
        <v>1</v>
      </c>
      <c r="B8" s="143" t="s">
        <v>156</v>
      </c>
      <c r="C8" s="141">
        <f>SUM(C9:C17)</f>
        <v>1169454652</v>
      </c>
      <c r="D8" s="141">
        <f>SUM(D9:D17)</f>
        <v>890905330.36000001</v>
      </c>
      <c r="E8" s="144">
        <f t="shared" ref="E8:E28" si="0">+D8/C8</f>
        <v>0.76181263534791599</v>
      </c>
      <c r="F8" s="141">
        <f>+C8-D8</f>
        <v>278549321.63999999</v>
      </c>
    </row>
    <row r="9" spans="1:7" hidden="1" x14ac:dyDescent="0.3">
      <c r="A9" s="145">
        <v>1.1000000000000001</v>
      </c>
      <c r="B9" s="146" t="s">
        <v>60</v>
      </c>
      <c r="C9" s="147">
        <v>0</v>
      </c>
      <c r="D9" s="147">
        <v>0</v>
      </c>
      <c r="E9" s="144" t="e">
        <f t="shared" si="0"/>
        <v>#DIV/0!</v>
      </c>
      <c r="F9" s="141">
        <f t="shared" ref="F9:F28" si="1">+C9-D9</f>
        <v>0</v>
      </c>
    </row>
    <row r="10" spans="1:7" hidden="1" x14ac:dyDescent="0.3">
      <c r="A10" s="145">
        <v>1.2</v>
      </c>
      <c r="B10" s="146" t="s">
        <v>157</v>
      </c>
      <c r="C10" s="147">
        <v>0</v>
      </c>
      <c r="D10" s="147">
        <v>0</v>
      </c>
      <c r="E10" s="144" t="e">
        <f t="shared" si="0"/>
        <v>#DIV/0!</v>
      </c>
      <c r="F10" s="141">
        <f t="shared" si="1"/>
        <v>0</v>
      </c>
    </row>
    <row r="11" spans="1:7" hidden="1" x14ac:dyDescent="0.3">
      <c r="A11" s="145">
        <v>1.3</v>
      </c>
      <c r="B11" s="146" t="s">
        <v>158</v>
      </c>
      <c r="C11" s="147">
        <v>0</v>
      </c>
      <c r="D11" s="147">
        <v>0</v>
      </c>
      <c r="E11" s="144" t="e">
        <f t="shared" si="0"/>
        <v>#DIV/0!</v>
      </c>
      <c r="F11" s="141">
        <f t="shared" si="1"/>
        <v>0</v>
      </c>
    </row>
    <row r="12" spans="1:7" x14ac:dyDescent="0.3">
      <c r="A12" s="145">
        <v>1.4</v>
      </c>
      <c r="B12" s="146" t="s">
        <v>159</v>
      </c>
      <c r="C12" s="148">
        <v>633744919</v>
      </c>
      <c r="D12" s="148">
        <f>+'[1]Consolidado de ejecuciones'!O13</f>
        <v>516894627.36000001</v>
      </c>
      <c r="E12" s="144">
        <f t="shared" si="0"/>
        <v>0.8156193633483001</v>
      </c>
      <c r="F12" s="141">
        <f>+C12-D12</f>
        <v>116850291.63999999</v>
      </c>
    </row>
    <row r="13" spans="1:7" x14ac:dyDescent="0.3">
      <c r="A13" s="145">
        <v>1.5</v>
      </c>
      <c r="B13" s="146" t="s">
        <v>160</v>
      </c>
      <c r="C13" s="148">
        <v>535709733</v>
      </c>
      <c r="D13" s="148">
        <f>+'[1]Consolidado de ejecuciones'!O14</f>
        <v>373829190.79999995</v>
      </c>
      <c r="E13" s="144">
        <f t="shared" si="0"/>
        <v>0.69782041985038934</v>
      </c>
      <c r="F13" s="141">
        <f t="shared" si="1"/>
        <v>161880542.20000005</v>
      </c>
    </row>
    <row r="14" spans="1:7" x14ac:dyDescent="0.3">
      <c r="A14" s="145">
        <v>1.6</v>
      </c>
      <c r="B14" s="146" t="s">
        <v>161</v>
      </c>
      <c r="C14" s="147"/>
      <c r="D14" s="147">
        <f>+'[1]Consolidado de ejecuciones'!O15</f>
        <v>181512.2</v>
      </c>
      <c r="E14" s="144" t="e">
        <f t="shared" si="0"/>
        <v>#DIV/0!</v>
      </c>
      <c r="F14" s="141">
        <f t="shared" si="1"/>
        <v>-181512.2</v>
      </c>
    </row>
    <row r="15" spans="1:7" hidden="1" x14ac:dyDescent="0.3">
      <c r="A15" s="145">
        <v>1.7</v>
      </c>
      <c r="B15" s="146" t="s">
        <v>162</v>
      </c>
      <c r="C15" s="147">
        <v>0</v>
      </c>
      <c r="D15" s="147">
        <v>0</v>
      </c>
      <c r="E15" s="144" t="e">
        <f t="shared" si="0"/>
        <v>#DIV/0!</v>
      </c>
      <c r="F15" s="141">
        <f t="shared" si="1"/>
        <v>0</v>
      </c>
    </row>
    <row r="16" spans="1:7" ht="37.5" hidden="1" x14ac:dyDescent="0.3">
      <c r="A16" s="145">
        <v>1.8</v>
      </c>
      <c r="B16" s="146" t="s">
        <v>163</v>
      </c>
      <c r="C16" s="147">
        <v>0</v>
      </c>
      <c r="D16" s="147">
        <v>0</v>
      </c>
      <c r="E16" s="144" t="e">
        <f t="shared" si="0"/>
        <v>#DIV/0!</v>
      </c>
      <c r="F16" s="141">
        <f t="shared" si="1"/>
        <v>0</v>
      </c>
    </row>
    <row r="17" spans="1:6" hidden="1" x14ac:dyDescent="0.3">
      <c r="A17" s="145">
        <v>1.9</v>
      </c>
      <c r="B17" s="146" t="s">
        <v>164</v>
      </c>
      <c r="C17" s="147">
        <v>0</v>
      </c>
      <c r="D17" s="147">
        <v>0</v>
      </c>
      <c r="E17" s="144">
        <v>0</v>
      </c>
      <c r="F17" s="141">
        <f t="shared" si="1"/>
        <v>0</v>
      </c>
    </row>
    <row r="18" spans="1:6" x14ac:dyDescent="0.3">
      <c r="A18" s="142">
        <v>2</v>
      </c>
      <c r="B18" s="143" t="s">
        <v>165</v>
      </c>
      <c r="C18" s="141">
        <f>SUM(C19:C28)</f>
        <v>1169454652</v>
      </c>
      <c r="D18" s="141">
        <f>SUM(D19:D28)</f>
        <v>720273034.37</v>
      </c>
      <c r="E18" s="144">
        <f t="shared" si="0"/>
        <v>0.61590505723175315</v>
      </c>
      <c r="F18" s="141">
        <f>+C18-D18</f>
        <v>449181617.63</v>
      </c>
    </row>
    <row r="19" spans="1:6" x14ac:dyDescent="0.3">
      <c r="A19" s="145">
        <v>2.1</v>
      </c>
      <c r="B19" s="146" t="s">
        <v>166</v>
      </c>
      <c r="C19" s="147">
        <f>633744919+50428446</f>
        <v>684173365</v>
      </c>
      <c r="D19" s="147">
        <f>+'[1]Consolidado de ejecuciones'!O6</f>
        <v>440099793.24000001</v>
      </c>
      <c r="E19" s="144">
        <f t="shared" si="0"/>
        <v>0.64325771179355984</v>
      </c>
      <c r="F19" s="141">
        <f t="shared" ref="F19:F24" si="2">+C19-D19</f>
        <v>244073571.75999999</v>
      </c>
    </row>
    <row r="20" spans="1:6" x14ac:dyDescent="0.3">
      <c r="A20" s="145">
        <v>2.2000000000000002</v>
      </c>
      <c r="B20" s="146" t="s">
        <v>167</v>
      </c>
      <c r="C20" s="147">
        <v>90324490</v>
      </c>
      <c r="D20" s="149">
        <f>+'[1]Consolidado de ejecuciones'!O7</f>
        <v>41350424.219999999</v>
      </c>
      <c r="E20" s="144">
        <f t="shared" si="0"/>
        <v>0.45779859061479339</v>
      </c>
      <c r="F20" s="141">
        <f t="shared" si="2"/>
        <v>48974065.780000001</v>
      </c>
    </row>
    <row r="21" spans="1:6" x14ac:dyDescent="0.3">
      <c r="A21" s="145">
        <v>2.2999999999999998</v>
      </c>
      <c r="B21" s="146" t="s">
        <v>168</v>
      </c>
      <c r="C21" s="149">
        <v>311764235</v>
      </c>
      <c r="D21" s="147">
        <f>+'[1]Consolidado de ejecuciones'!O8</f>
        <v>177750568.06999999</v>
      </c>
      <c r="E21" s="144">
        <f t="shared" si="0"/>
        <v>0.57014419267816274</v>
      </c>
      <c r="F21" s="141">
        <f t="shared" si="2"/>
        <v>134013666.93000001</v>
      </c>
    </row>
    <row r="22" spans="1:6" hidden="1" x14ac:dyDescent="0.3">
      <c r="A22" s="145">
        <v>2.4</v>
      </c>
      <c r="B22" s="146" t="s">
        <v>169</v>
      </c>
      <c r="C22" s="147"/>
      <c r="E22" s="144" t="e">
        <f t="shared" si="0"/>
        <v>#DIV/0!</v>
      </c>
      <c r="F22" s="141">
        <f t="shared" si="2"/>
        <v>0</v>
      </c>
    </row>
    <row r="23" spans="1:6" hidden="1" x14ac:dyDescent="0.3">
      <c r="A23" s="145">
        <v>2.5</v>
      </c>
      <c r="B23" s="146" t="s">
        <v>170</v>
      </c>
      <c r="C23" s="147"/>
      <c r="D23" s="147"/>
      <c r="E23" s="144" t="e">
        <f t="shared" si="0"/>
        <v>#DIV/0!</v>
      </c>
      <c r="F23" s="141">
        <f t="shared" si="2"/>
        <v>0</v>
      </c>
    </row>
    <row r="24" spans="1:6" x14ac:dyDescent="0.3">
      <c r="A24" s="145">
        <v>2.6</v>
      </c>
      <c r="B24" s="146" t="s">
        <v>171</v>
      </c>
      <c r="C24" s="149">
        <v>83192562</v>
      </c>
      <c r="D24" s="149">
        <f>+'[1]Consolidado de ejecuciones'!O9</f>
        <v>61072248.840000004</v>
      </c>
      <c r="E24" s="144">
        <f t="shared" si="0"/>
        <v>0.73410708087100385</v>
      </c>
      <c r="F24" s="141">
        <f t="shared" si="2"/>
        <v>22120313.159999996</v>
      </c>
    </row>
    <row r="25" spans="1:6" hidden="1" x14ac:dyDescent="0.3">
      <c r="A25" s="145">
        <v>2.7</v>
      </c>
      <c r="B25" s="146" t="s">
        <v>172</v>
      </c>
      <c r="C25" s="147"/>
      <c r="D25" s="147"/>
      <c r="E25" s="144"/>
      <c r="F25" s="141">
        <f t="shared" si="1"/>
        <v>0</v>
      </c>
    </row>
    <row r="26" spans="1:6" ht="37.5" hidden="1" x14ac:dyDescent="0.3">
      <c r="A26" s="145">
        <v>2.8</v>
      </c>
      <c r="B26" s="146" t="s">
        <v>173</v>
      </c>
      <c r="C26" s="147">
        <v>0</v>
      </c>
      <c r="D26" s="147">
        <v>0</v>
      </c>
      <c r="E26" s="144" t="e">
        <f t="shared" si="0"/>
        <v>#DIV/0!</v>
      </c>
      <c r="F26" s="141">
        <f t="shared" si="1"/>
        <v>0</v>
      </c>
    </row>
    <row r="27" spans="1:6" hidden="1" x14ac:dyDescent="0.3">
      <c r="A27" s="145">
        <v>2.9</v>
      </c>
      <c r="B27" s="146" t="s">
        <v>72</v>
      </c>
      <c r="C27" s="147">
        <v>0</v>
      </c>
      <c r="D27" s="147">
        <v>0</v>
      </c>
      <c r="E27" s="144" t="e">
        <f t="shared" si="0"/>
        <v>#DIV/0!</v>
      </c>
      <c r="F27" s="141">
        <f t="shared" si="1"/>
        <v>0</v>
      </c>
    </row>
    <row r="28" spans="1:6" hidden="1" x14ac:dyDescent="0.3">
      <c r="A28" s="145">
        <v>2.1</v>
      </c>
      <c r="B28" s="146" t="s">
        <v>174</v>
      </c>
      <c r="C28" s="147">
        <v>0</v>
      </c>
      <c r="D28" s="147">
        <v>0</v>
      </c>
      <c r="E28" s="144" t="e">
        <f t="shared" si="0"/>
        <v>#DIV/0!</v>
      </c>
      <c r="F28" s="141">
        <f t="shared" si="1"/>
        <v>0</v>
      </c>
    </row>
    <row r="29" spans="1:6" x14ac:dyDescent="0.3">
      <c r="A29" s="150"/>
      <c r="B29" s="151" t="s">
        <v>175</v>
      </c>
      <c r="C29" s="152">
        <f>+C8-C18</f>
        <v>0</v>
      </c>
      <c r="D29" s="152">
        <f>+D8-D18</f>
        <v>170632295.99000001</v>
      </c>
      <c r="E29" s="152">
        <f t="shared" ref="E29" si="3">+E8-E18</f>
        <v>0.14590757811616284</v>
      </c>
      <c r="F29" s="153">
        <f>+F8-F18</f>
        <v>-170632295.99000001</v>
      </c>
    </row>
    <row r="30" spans="1:6" x14ac:dyDescent="0.3">
      <c r="A30" s="150"/>
      <c r="B30" s="151"/>
      <c r="C30" s="154"/>
      <c r="D30" s="155"/>
      <c r="E30" s="154"/>
      <c r="F30" s="156"/>
    </row>
    <row r="31" spans="1:6" x14ac:dyDescent="0.3">
      <c r="A31" s="150"/>
      <c r="B31" s="151"/>
      <c r="C31" s="154"/>
      <c r="D31" s="157"/>
      <c r="E31" s="154"/>
      <c r="F31" s="156"/>
    </row>
    <row r="32" spans="1:6" x14ac:dyDescent="0.3">
      <c r="A32" s="150"/>
      <c r="B32" s="151"/>
      <c r="C32" s="154"/>
      <c r="D32" s="158"/>
      <c r="E32" s="154"/>
      <c r="F32" s="156"/>
    </row>
    <row r="33" spans="2:6" x14ac:dyDescent="0.3">
      <c r="D33" s="159"/>
    </row>
    <row r="34" spans="2:6" x14ac:dyDescent="0.3">
      <c r="B34" s="160" t="s">
        <v>54</v>
      </c>
      <c r="C34" s="161"/>
      <c r="D34" s="162"/>
      <c r="E34" s="126"/>
      <c r="F34" s="127"/>
    </row>
    <row r="35" spans="2:6" x14ac:dyDescent="0.3">
      <c r="B35" s="46" t="s">
        <v>55</v>
      </c>
      <c r="C35" s="129"/>
      <c r="D35"/>
      <c r="E35" s="129"/>
      <c r="F35" s="127"/>
    </row>
    <row r="36" spans="2:6" x14ac:dyDescent="0.3">
      <c r="B36"/>
      <c r="C36"/>
      <c r="D36" s="163"/>
      <c r="E36"/>
      <c r="F36" s="127"/>
    </row>
    <row r="37" spans="2:6" x14ac:dyDescent="0.3">
      <c r="B37"/>
      <c r="C37"/>
      <c r="D37"/>
      <c r="E37"/>
      <c r="F37" s="127"/>
    </row>
    <row r="38" spans="2:6" x14ac:dyDescent="0.3">
      <c r="B38" s="130"/>
      <c r="C38"/>
      <c r="D38" s="159"/>
      <c r="F38" s="164"/>
    </row>
    <row r="39" spans="2:6" x14ac:dyDescent="0.3">
      <c r="B39" s="78"/>
      <c r="C39"/>
      <c r="F39" s="6"/>
    </row>
    <row r="40" spans="2:6" x14ac:dyDescent="0.3">
      <c r="B40"/>
      <c r="C40"/>
      <c r="D40"/>
      <c r="E40"/>
      <c r="F40" s="127"/>
    </row>
    <row r="41" spans="2:6" x14ac:dyDescent="0.3">
      <c r="B41" s="46"/>
    </row>
  </sheetData>
  <mergeCells count="7">
    <mergeCell ref="A7:B7"/>
    <mergeCell ref="B1:F1"/>
    <mergeCell ref="A2:F2"/>
    <mergeCell ref="A3:F3"/>
    <mergeCell ref="A4:F4"/>
    <mergeCell ref="A5:F5"/>
    <mergeCell ref="A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Balance General</vt:lpstr>
      <vt:lpstr>Estado de Rendimiento</vt:lpstr>
      <vt:lpstr>Estado Flujo de Efectivo</vt:lpstr>
      <vt:lpstr>Estado Cambio de Patrimonio</vt:lpstr>
      <vt:lpstr>Estado Comparacion de Importes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dcterms:created xsi:type="dcterms:W3CDTF">2025-09-05T12:57:59Z</dcterms:created>
  <dcterms:modified xsi:type="dcterms:W3CDTF">2025-09-05T16:29:54Z</dcterms:modified>
</cp:coreProperties>
</file>