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192.168.200.20\v\OFICINA LIBRE ACCESO\- - - - 2025\07 - Julio\Excell\"/>
    </mc:Choice>
  </mc:AlternateContent>
  <xr:revisionPtr revIDLastSave="0" documentId="14_{8E743D69-8C5B-4408-9A8A-F7C06B17D61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  <sheet name="Hoja2" sheetId="2" r:id="rId2"/>
    <sheet name="Hoja3" sheetId="3" r:id="rId3"/>
    <sheet name="Hoja4" sheetId="4" r:id="rId4"/>
    <sheet name="Hoja5" sheetId="5" r:id="rId5"/>
  </sheets>
  <externalReferences>
    <externalReference r:id="rId6"/>
    <externalReference r:id="rId7"/>
    <externalReference r:id="rId8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5" l="1"/>
  <c r="E28" i="5"/>
  <c r="F27" i="5"/>
  <c r="E27" i="5"/>
  <c r="F26" i="5"/>
  <c r="E26" i="5"/>
  <c r="F25" i="5"/>
  <c r="D24" i="5"/>
  <c r="E24" i="5" s="1"/>
  <c r="F23" i="5"/>
  <c r="E23" i="5"/>
  <c r="F22" i="5"/>
  <c r="E22" i="5"/>
  <c r="E21" i="5"/>
  <c r="D21" i="5"/>
  <c r="F21" i="5" s="1"/>
  <c r="D20" i="5"/>
  <c r="E20" i="5" s="1"/>
  <c r="D19" i="5"/>
  <c r="C19" i="5"/>
  <c r="F19" i="5" s="1"/>
  <c r="C18" i="5"/>
  <c r="F17" i="5"/>
  <c r="F16" i="5"/>
  <c r="E16" i="5"/>
  <c r="F15" i="5"/>
  <c r="E15" i="5"/>
  <c r="D14" i="5"/>
  <c r="E14" i="5" s="1"/>
  <c r="E13" i="5"/>
  <c r="D13" i="5"/>
  <c r="F13" i="5" s="1"/>
  <c r="D12" i="5"/>
  <c r="E12" i="5" s="1"/>
  <c r="F11" i="5"/>
  <c r="E11" i="5"/>
  <c r="F10" i="5"/>
  <c r="E10" i="5"/>
  <c r="F9" i="5"/>
  <c r="E9" i="5"/>
  <c r="C8" i="5"/>
  <c r="F12" i="5" l="1"/>
  <c r="F14" i="5"/>
  <c r="E19" i="5"/>
  <c r="F20" i="5"/>
  <c r="F24" i="5"/>
  <c r="C29" i="5"/>
  <c r="D8" i="5"/>
  <c r="D18" i="5"/>
  <c r="E18" i="5" s="1"/>
  <c r="F18" i="5" l="1"/>
  <c r="D29" i="5"/>
  <c r="E8" i="5"/>
  <c r="E29" i="5" s="1"/>
  <c r="F8" i="5"/>
  <c r="F29" i="5" s="1"/>
  <c r="H22" i="4"/>
  <c r="D22" i="4"/>
  <c r="C22" i="4"/>
  <c r="G21" i="4"/>
  <c r="F21" i="4"/>
  <c r="F22" i="4" s="1"/>
  <c r="G20" i="4"/>
  <c r="F20" i="4"/>
  <c r="F16" i="4"/>
  <c r="E16" i="4"/>
  <c r="E22" i="4" s="1"/>
  <c r="G14" i="4"/>
  <c r="G13" i="4"/>
  <c r="G10" i="4"/>
  <c r="G16" i="4" l="1"/>
  <c r="G22" i="4" s="1"/>
  <c r="H23" i="4" s="1"/>
  <c r="B60" i="3"/>
  <c r="B57" i="3"/>
  <c r="D45" i="3"/>
  <c r="D36" i="3"/>
  <c r="B36" i="3"/>
  <c r="B43" i="3" s="1"/>
  <c r="H26" i="3"/>
  <c r="H27" i="3" s="1"/>
  <c r="D26" i="3"/>
  <c r="B26" i="3" s="1"/>
  <c r="B25" i="3"/>
  <c r="B24" i="3"/>
  <c r="D23" i="3"/>
  <c r="B23" i="3" s="1"/>
  <c r="B22" i="3"/>
  <c r="D21" i="3"/>
  <c r="B21" i="3" s="1"/>
  <c r="D20" i="3"/>
  <c r="D44" i="3" s="1"/>
  <c r="D57" i="3" s="1"/>
  <c r="D18" i="3"/>
  <c r="D14" i="3"/>
  <c r="B14" i="3"/>
  <c r="D13" i="3"/>
  <c r="D9" i="3" s="1"/>
  <c r="B13" i="3"/>
  <c r="E10" i="3"/>
  <c r="E27" i="3" l="1"/>
  <c r="B20" i="3"/>
  <c r="B27" i="3" s="1"/>
  <c r="B59" i="3" s="1"/>
  <c r="B61" i="3" s="1"/>
  <c r="C33" i="2" l="1"/>
  <c r="B28" i="2"/>
  <c r="C27" i="2"/>
  <c r="B27" i="2"/>
  <c r="C25" i="2"/>
  <c r="B25" i="2"/>
  <c r="C24" i="2"/>
  <c r="B24" i="2"/>
  <c r="C22" i="2"/>
  <c r="B22" i="2"/>
  <c r="B29" i="2" s="1"/>
  <c r="C17" i="2"/>
  <c r="B17" i="2"/>
  <c r="C16" i="2"/>
  <c r="B16" i="2"/>
  <c r="B19" i="2" s="1"/>
  <c r="B35" i="2" l="1"/>
  <c r="C35" i="2" s="1"/>
  <c r="K1048576" i="1"/>
  <c r="J1048576" i="1"/>
  <c r="I1048576" i="1"/>
  <c r="C64" i="1"/>
  <c r="C63" i="1"/>
  <c r="C66" i="1" s="1"/>
  <c r="C61" i="1"/>
  <c r="C56" i="1"/>
  <c r="F43" i="1"/>
  <c r="C39" i="1"/>
  <c r="C47" i="1" s="1"/>
  <c r="C30" i="1"/>
  <c r="C33" i="1" s="1"/>
  <c r="C21" i="1"/>
  <c r="C20" i="1"/>
  <c r="C19" i="1"/>
  <c r="C16" i="1"/>
  <c r="C23" i="1" l="1"/>
  <c r="C35" i="1" s="1"/>
  <c r="C58" i="1"/>
  <c r="C67" i="1" s="1"/>
</calcChain>
</file>

<file path=xl/sharedStrings.xml><?xml version="1.0" encoding="utf-8"?>
<sst xmlns="http://schemas.openxmlformats.org/spreadsheetml/2006/main" count="213" uniqueCount="190">
  <si>
    <t>SERVICIO NACIONAL DE SALUD</t>
  </si>
  <si>
    <t>HOSPITAL UNIIVERSITARIO DOCENTE  TRAUMATOLOGICO DR. NEY ARIAS LORA</t>
  </si>
  <si>
    <t xml:space="preserve"> Balance General</t>
  </si>
  <si>
    <t xml:space="preserve"> Al _31__de_  Julio  _del__2025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</si>
  <si>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</si>
  <si>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</si>
  <si>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</si>
  <si>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</si>
  <si>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</si>
  <si>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</si>
  <si>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</si>
  <si>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</si>
  <si>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</si>
  <si>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</si>
  <si>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</si>
  <si>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</si>
  <si>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</si>
  <si>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</si>
  <si>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</si>
  <si>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</si>
  <si>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</si>
  <si>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</si>
  <si>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</si>
  <si>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</si>
  <si>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</si>
  <si>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</si>
  <si>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Ingresos x ARS Marzo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</si>
  <si>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</si>
  <si>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</si>
  <si>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</si>
  <si>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</si>
  <si>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</si>
  <si>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</si>
  <si>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</si>
  <si>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</si>
  <si>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</si>
  <si>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</si>
  <si>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</si>
  <si>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</si>
  <si>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</si>
  <si>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</si>
  <si>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</si>
  <si>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</si>
  <si>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</si>
  <si>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</si>
  <si>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</si>
  <si>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</si>
  <si>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</si>
  <si>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</si>
  <si>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</si>
  <si>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</si>
  <si>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</si>
  <si>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</si>
  <si>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</si>
  <si>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</si>
  <si>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</si>
  <si>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</si>
  <si>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</si>
  <si>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_31__de_  Julio _del__2025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</si>
  <si>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</si>
  <si>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</si>
  <si>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</si>
  <si>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</si>
  <si>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</si>
  <si>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</si>
  <si>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</si>
  <si>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</si>
  <si>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</si>
  <si>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</si>
  <si>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</si>
  <si>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</si>
  <si>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</si>
  <si>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</si>
  <si>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</si>
  <si>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</si>
  <si>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</si>
  <si>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</si>
  <si>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</si>
  <si>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</si>
  <si>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-</t>
  </si>
  <si>
    <t>Hospital Universitario Docente Traumatologico Dr. Ney Arias Lora</t>
  </si>
  <si>
    <t>Estado de Flujo de Efectivo</t>
  </si>
  <si>
    <t>Tipo del Gasto</t>
  </si>
  <si>
    <t xml:space="preserve"> Descripción del Gasto </t>
  </si>
  <si>
    <t xml:space="preserve"> Monto  </t>
  </si>
  <si>
    <t>Del Ejercicio Terminado  al 31 de Julio   2025</t>
  </si>
  <si>
    <t xml:space="preserve"> Servicios Personales </t>
  </si>
  <si>
    <t>(Valores en RD$)</t>
  </si>
  <si>
    <t xml:space="preserve"> Servicios No Personales </t>
  </si>
  <si>
    <t xml:space="preserve"> Materiales y Suministros </t>
  </si>
  <si>
    <t xml:space="preserve"> Bines Mueble, Inmuebles e Intangibles </t>
  </si>
  <si>
    <t>Flujo de efectivo procedentes de actividades operativas</t>
  </si>
  <si>
    <t>Distribución del Gasto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</si>
  <si>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</si>
  <si>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</si>
  <si>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</si>
  <si>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</si>
  <si>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</si>
  <si>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</si>
  <si>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</si>
  <si>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</si>
  <si>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</si>
  <si>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</si>
  <si>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>Ingresos Venta de servicios</t>
  </si>
  <si>
    <t xml:space="preserve">Pagos por contribuciones a la seguridad social </t>
  </si>
  <si>
    <t>ARS</t>
  </si>
  <si>
    <t>Pagos de pensiones y jubilaciones</t>
  </si>
  <si>
    <t>Pagos a proveedores</t>
  </si>
  <si>
    <t>Pacientes</t>
  </si>
  <si>
    <t>Pagos por contratos mantenidos para negocios o intercambio</t>
  </si>
  <si>
    <t>Pagos de intereses</t>
  </si>
  <si>
    <t>Otros pagos</t>
  </si>
  <si>
    <t>Depositos Hosp.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</si>
  <si>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</si>
  <si>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</si>
  <si>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</si>
  <si>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</si>
  <si>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</si>
  <si>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</si>
  <si>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</si>
  <si>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</si>
  <si>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</si>
  <si>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</si>
  <si>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</si>
  <si>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</si>
  <si>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</si>
  <si>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</si>
  <si>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</si>
  <si>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</si>
  <si>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</si>
  <si>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</si>
  <si>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</si>
  <si>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</si>
  <si>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</si>
  <si>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</si>
  <si>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</si>
  <si>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</si>
  <si>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</si>
  <si>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</si>
  <si>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</si>
  <si>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</si>
  <si>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resultadomes anterior</t>
  </si>
  <si>
    <t>Efectivo y equivalentes al efectivo al final del periodo</t>
  </si>
  <si>
    <t>resultado actual</t>
  </si>
  <si>
    <t>HOSPITAL UNIVERSITARIO DOCENTE  TRAUMATOLOGICO DR. NEY ARIAS LORA</t>
  </si>
  <si>
    <t>Estado de Cambio de Activo Neto / Patrimonio</t>
  </si>
  <si>
    <t>Del ejercicio terminado al 31 de Julio  de 2025</t>
  </si>
  <si>
    <t>Capital Aportado</t>
  </si>
  <si>
    <t>Cambios en Políticas Contables</t>
  </si>
  <si>
    <t>Revaluación</t>
  </si>
  <si>
    <t>Resultados Acumulados</t>
  </si>
  <si>
    <t>Total Activos Netos / Patrimonio</t>
  </si>
  <si>
    <t>Saldo al 31de diciembre de 2023</t>
  </si>
  <si>
    <t xml:space="preserve">Cambio en políticas contables </t>
  </si>
  <si>
    <t>Revaluación de Propiedad, planta y equipo</t>
  </si>
  <si>
    <t>Ajuste al patrimonio</t>
  </si>
  <si>
    <t>Resultado del período</t>
  </si>
  <si>
    <t>Saldo al 31 de Diciembre  de 2024</t>
  </si>
  <si>
    <t>Efecto del gasto de depreciación de los activos revaluados</t>
  </si>
  <si>
    <t>Saldo al 30 de Junio  2025</t>
  </si>
  <si>
    <t>HOSPITLAL UNIVERSITARIO DOCENTE  TRAUMATOLOGICO DR. NEY ARIAS LORA</t>
  </si>
  <si>
    <t xml:space="preserve">Estado de Comparación de los Importes Presupuestados y Realizados </t>
  </si>
  <si>
    <t>Durante el periodo Terminado al 31  Julio    2025</t>
  </si>
  <si>
    <t>Presupuesto sobre la Base de Efectivo</t>
  </si>
  <si>
    <t>(Clasificación de Ingresos y Gastos por Objeto)</t>
  </si>
  <si>
    <t>Concepto</t>
  </si>
  <si>
    <t>Presupuesto Reformado (A)</t>
  </si>
  <si>
    <t>Presupuesto Ejecutado (B)</t>
  </si>
  <si>
    <t>% de Variac Ejecución (C=B/A)</t>
  </si>
  <si>
    <t>Variación (D=A-B)</t>
  </si>
  <si>
    <t>Ingresos totales</t>
  </si>
  <si>
    <t>Contribuciones Sociales</t>
  </si>
  <si>
    <t>Donaciones</t>
  </si>
  <si>
    <t>Transferencias</t>
  </si>
  <si>
    <t>Ingresos por contraprestación</t>
  </si>
  <si>
    <t>Otros ingresos</t>
  </si>
  <si>
    <t>Venta de activos no financieros</t>
  </si>
  <si>
    <t>Activos financieros con fines de política</t>
  </si>
  <si>
    <t>Ingresos a especificar</t>
  </si>
  <si>
    <t>Gastos totales</t>
  </si>
  <si>
    <t>Remuneraciones y contribuciones</t>
  </si>
  <si>
    <t>Contratación de servicios</t>
  </si>
  <si>
    <t>Materiales y suministros</t>
  </si>
  <si>
    <t>Transferencias corrientes</t>
  </si>
  <si>
    <t>Transferencias de capital</t>
  </si>
  <si>
    <t>Bienes muebles, inmuebles e intangibles</t>
  </si>
  <si>
    <t>Obras</t>
  </si>
  <si>
    <t>Adquisición de Activos Financieros con fines de Políticas</t>
  </si>
  <si>
    <t>otros gastos</t>
  </si>
  <si>
    <r>
      <rPr>
        <b/>
        <sz val="14"/>
        <color rgb="FF231F20"/>
        <rFont val="Times New Roman"/>
        <family val="1"/>
      </rPr>
      <t>Resultado financiero (1-2)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</si>
</sst>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  <numFmt numFmtId="166" formatCode="#,##0.000"/>
    <numFmt numFmtId="167" formatCode="###0;###0"/>
    <numFmt numFmtId="168" formatCode="###0.0;###0.0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8" tint="-0.249977111117893"/>
      <name val="Arial"/>
      <family val="2"/>
    </font>
    <font>
      <b/>
      <sz val="12"/>
      <color theme="4"/>
      <name val="Arial"/>
      <family val="2"/>
    </font>
    <font>
      <b/>
      <sz val="15"/>
      <color rgb="FF00B050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5"/>
      <name val="Arial"/>
      <family val="2"/>
    </font>
    <font>
      <i/>
      <sz val="14"/>
      <name val="Arial"/>
      <family val="2"/>
    </font>
    <font>
      <b/>
      <sz val="12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4"/>
      <name val="Times New Roman"/>
      <family val="1"/>
    </font>
    <font>
      <sz val="12"/>
      <color theme="0"/>
      <name val="Times New Roman"/>
      <family val="1"/>
    </font>
    <font>
      <b/>
      <sz val="16"/>
      <color rgb="FF231F20"/>
      <name val="Times New Roman"/>
      <family val="1"/>
    </font>
    <font>
      <b/>
      <u/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4"/>
      <name val="Calibri"/>
      <family val="2"/>
      <scheme val="minor"/>
    </font>
    <font>
      <b/>
      <sz val="14"/>
      <color rgb="FF231F20"/>
      <name val="Times New Roman"/>
      <family val="1"/>
    </font>
    <font>
      <b/>
      <sz val="14"/>
      <color rgb="FF000000"/>
      <name val="Times New Roman"/>
      <family val="1"/>
    </font>
    <font>
      <b/>
      <sz val="14"/>
      <name val="Times New Roman"/>
      <family val="1"/>
    </font>
    <font>
      <b/>
      <sz val="14"/>
      <color rgb="FF000000"/>
      <name val="Times New Roman"/>
      <family val="2"/>
    </font>
    <font>
      <sz val="14"/>
      <color rgb="FF000000"/>
      <name val="Times New Roman"/>
      <family val="2"/>
    </font>
    <font>
      <sz val="14"/>
      <name val="Times New Roman"/>
      <family val="1"/>
    </font>
    <font>
      <b/>
      <sz val="14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69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43" fontId="4" fillId="0" borderId="0" xfId="1" applyFont="1"/>
    <xf numFmtId="0" fontId="4" fillId="0" borderId="0" xfId="0" applyFont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vertical="center"/>
    </xf>
    <xf numFmtId="43" fontId="4" fillId="0" borderId="0" xfId="0" applyNumberFormat="1" applyFont="1"/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10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indent="1"/>
    </xf>
    <xf numFmtId="43" fontId="12" fillId="0" borderId="0" xfId="0" applyNumberFormat="1" applyFont="1"/>
    <xf numFmtId="43" fontId="11" fillId="0" borderId="0" xfId="0" applyNumberFormat="1" applyFont="1" applyAlignment="1">
      <alignment horizontal="center" vertical="center" wrapText="1"/>
    </xf>
    <xf numFmtId="43" fontId="13" fillId="0" borderId="0" xfId="1" applyFont="1" applyAlignment="1">
      <alignment horizontal="center" vertical="center" wrapText="1"/>
    </xf>
    <xf numFmtId="43" fontId="11" fillId="0" borderId="1" xfId="0" applyNumberFormat="1" applyFont="1" applyBorder="1" applyAlignment="1">
      <alignment horizontal="center" vertical="center" wrapText="1"/>
    </xf>
    <xf numFmtId="43" fontId="10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3" fontId="10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right" vertical="center" wrapText="1"/>
    </xf>
    <xf numFmtId="43" fontId="13" fillId="0" borderId="0" xfId="0" applyNumberFormat="1" applyFont="1" applyAlignment="1">
      <alignment horizontal="center" vertical="center" wrapText="1"/>
    </xf>
    <xf numFmtId="43" fontId="10" fillId="0" borderId="0" xfId="1" applyFont="1" applyAlignment="1">
      <alignment horizontal="center" vertical="center" wrapText="1"/>
    </xf>
    <xf numFmtId="0" fontId="15" fillId="0" borderId="0" xfId="0" applyFont="1"/>
    <xf numFmtId="43" fontId="10" fillId="0" borderId="3" xfId="0" applyNumberFormat="1" applyFont="1" applyBorder="1" applyAlignment="1">
      <alignment horizontal="center" vertical="center" wrapText="1"/>
    </xf>
    <xf numFmtId="43" fontId="15" fillId="0" borderId="0" xfId="0" applyNumberFormat="1" applyFont="1"/>
    <xf numFmtId="43" fontId="10" fillId="0" borderId="3" xfId="0" applyNumberFormat="1" applyFont="1" applyBorder="1" applyAlignment="1">
      <alignment horizontal="center" vertical="center"/>
    </xf>
    <xf numFmtId="0" fontId="10" fillId="0" borderId="0" xfId="0" applyFont="1" applyAlignment="1">
      <alignment horizontal="left" vertical="center" wrapText="1" indent="1"/>
    </xf>
    <xf numFmtId="0" fontId="16" fillId="0" borderId="0" xfId="0" applyFont="1"/>
    <xf numFmtId="4" fontId="10" fillId="0" borderId="0" xfId="0" applyNumberFormat="1" applyFont="1" applyAlignment="1">
      <alignment horizontal="right" vertical="center" wrapText="1"/>
    </xf>
    <xf numFmtId="43" fontId="16" fillId="0" borderId="0" xfId="1" applyFont="1"/>
    <xf numFmtId="164" fontId="10" fillId="0" borderId="2" xfId="1" applyNumberFormat="1" applyFont="1" applyBorder="1" applyAlignment="1">
      <alignment horizontal="right" vertical="center" wrapText="1"/>
    </xf>
    <xf numFmtId="165" fontId="4" fillId="0" borderId="0" xfId="0" applyNumberFormat="1" applyFont="1"/>
    <xf numFmtId="43" fontId="15" fillId="0" borderId="0" xfId="1" applyFont="1"/>
    <xf numFmtId="43" fontId="15" fillId="0" borderId="0" xfId="1" applyFont="1" applyAlignment="1">
      <alignment horizontal="right"/>
    </xf>
    <xf numFmtId="0" fontId="16" fillId="0" borderId="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10" fillId="0" borderId="0" xfId="0" applyFont="1" applyAlignment="1">
      <alignment horizontal="left" vertical="center" wrapText="1" indent="1"/>
    </xf>
    <xf numFmtId="43" fontId="19" fillId="0" borderId="0" xfId="1" applyFont="1" applyFill="1" applyAlignment="1">
      <alignment vertical="center"/>
    </xf>
    <xf numFmtId="0" fontId="20" fillId="2" borderId="0" xfId="0" applyFont="1" applyFill="1" applyAlignment="1">
      <alignment horizontal="center" vertical="center"/>
    </xf>
    <xf numFmtId="43" fontId="20" fillId="0" borderId="0" xfId="1" applyFont="1" applyFill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43" fontId="21" fillId="0" borderId="0" xfId="1" applyFont="1" applyFill="1" applyAlignment="1">
      <alignment vertical="center"/>
    </xf>
    <xf numFmtId="43" fontId="2" fillId="0" borderId="0" xfId="1" applyFont="1" applyFill="1" applyAlignment="1">
      <alignment horizontal="center" vertical="center"/>
    </xf>
    <xf numFmtId="43" fontId="8" fillId="0" borderId="0" xfId="1" applyFont="1" applyFill="1" applyAlignment="1">
      <alignment vertical="center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43" fontId="2" fillId="0" borderId="0" xfId="1" applyFont="1" applyFill="1" applyAlignment="1">
      <alignment vertical="center"/>
    </xf>
    <xf numFmtId="0" fontId="2" fillId="0" borderId="0" xfId="0" applyFont="1" applyAlignment="1">
      <alignment vertical="center"/>
    </xf>
    <xf numFmtId="43" fontId="9" fillId="0" borderId="0" xfId="1" applyFont="1" applyFill="1" applyAlignment="1">
      <alignment vertical="center"/>
    </xf>
    <xf numFmtId="0" fontId="10" fillId="0" borderId="0" xfId="0" applyFont="1" applyAlignment="1">
      <alignment horizontal="center" vertical="center"/>
    </xf>
    <xf numFmtId="43" fontId="15" fillId="0" borderId="0" xfId="1" applyFont="1" applyFill="1"/>
    <xf numFmtId="0" fontId="22" fillId="0" borderId="0" xfId="0" applyFont="1" applyAlignment="1">
      <alignment horizontal="center" vertical="center"/>
    </xf>
    <xf numFmtId="43" fontId="3" fillId="0" borderId="0" xfId="1" applyFont="1" applyFill="1"/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43" fontId="13" fillId="0" borderId="0" xfId="0" applyNumberFormat="1" applyFont="1" applyAlignment="1">
      <alignment horizontal="center" vertical="center"/>
    </xf>
    <xf numFmtId="43" fontId="23" fillId="0" borderId="0" xfId="1" applyFont="1" applyFill="1"/>
    <xf numFmtId="4" fontId="22" fillId="0" borderId="3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 indent="5"/>
    </xf>
    <xf numFmtId="43" fontId="13" fillId="0" borderId="0" xfId="1" applyFont="1" applyAlignment="1">
      <alignment horizontal="center" vertical="center"/>
    </xf>
    <xf numFmtId="164" fontId="22" fillId="0" borderId="3" xfId="0" applyNumberFormat="1" applyFont="1" applyBorder="1" applyAlignment="1">
      <alignment horizontal="center" vertical="center"/>
    </xf>
    <xf numFmtId="43" fontId="22" fillId="0" borderId="3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 indent="5"/>
    </xf>
    <xf numFmtId="0" fontId="4" fillId="0" borderId="0" xfId="0" applyFont="1" applyAlignment="1">
      <alignment horizontal="left"/>
    </xf>
    <xf numFmtId="0" fontId="22" fillId="0" borderId="4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43" fontId="24" fillId="0" borderId="0" xfId="1" applyFont="1" applyFill="1"/>
    <xf numFmtId="0" fontId="25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5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43" fontId="24" fillId="0" borderId="0" xfId="1" applyFont="1"/>
    <xf numFmtId="0" fontId="13" fillId="0" borderId="0" xfId="0" applyFont="1" applyAlignment="1">
      <alignment vertical="center" wrapText="1"/>
    </xf>
    <xf numFmtId="1" fontId="13" fillId="0" borderId="0" xfId="1" applyNumberFormat="1" applyFont="1" applyAlignment="1">
      <alignment horizontal="center" vertical="center" wrapText="1"/>
    </xf>
    <xf numFmtId="41" fontId="13" fillId="0" borderId="0" xfId="1" applyNumberFormat="1" applyFont="1" applyAlignment="1">
      <alignment horizontal="center" vertical="center" wrapText="1"/>
    </xf>
    <xf numFmtId="43" fontId="15" fillId="0" borderId="0" xfId="1" applyFont="1" applyAlignment="1">
      <alignment horizontal="center"/>
    </xf>
    <xf numFmtId="43" fontId="15" fillId="0" borderId="0" xfId="1" applyFont="1" applyBorder="1"/>
    <xf numFmtId="43" fontId="15" fillId="0" borderId="1" xfId="1" applyFont="1" applyBorder="1"/>
    <xf numFmtId="0" fontId="22" fillId="0" borderId="0" xfId="0" applyFont="1" applyAlignment="1">
      <alignment vertical="center" wrapText="1"/>
    </xf>
    <xf numFmtId="43" fontId="22" fillId="0" borderId="3" xfId="1" applyFont="1" applyBorder="1" applyAlignment="1">
      <alignment horizontal="center" vertical="center" wrapText="1"/>
    </xf>
    <xf numFmtId="43" fontId="22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vertical="top" wrapText="1"/>
    </xf>
    <xf numFmtId="43" fontId="15" fillId="0" borderId="0" xfId="1" applyFont="1" applyAlignment="1">
      <alignment vertical="center" wrapText="1"/>
    </xf>
    <xf numFmtId="0" fontId="15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 wrapText="1"/>
    </xf>
    <xf numFmtId="43" fontId="13" fillId="0" borderId="0" xfId="1" applyFont="1" applyAlignment="1">
      <alignment horizontal="justify" vertical="center" wrapText="1"/>
    </xf>
    <xf numFmtId="0" fontId="13" fillId="0" borderId="0" xfId="0" applyFont="1" applyAlignment="1">
      <alignment horizontal="justify" vertical="center" wrapText="1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43" fontId="13" fillId="0" borderId="1" xfId="1" applyFont="1" applyBorder="1" applyAlignment="1">
      <alignment horizontal="center" vertical="center" wrapText="1"/>
    </xf>
    <xf numFmtId="43" fontId="22" fillId="0" borderId="1" xfId="1" applyFont="1" applyBorder="1" applyAlignment="1">
      <alignment horizontal="center" vertical="center" wrapText="1"/>
    </xf>
    <xf numFmtId="43" fontId="26" fillId="0" borderId="0" xfId="1" applyFont="1" applyBorder="1" applyAlignment="1">
      <alignment horizontal="right" vertical="center" wrapText="1"/>
    </xf>
    <xf numFmtId="4" fontId="18" fillId="0" borderId="0" xfId="0" applyNumberFormat="1" applyFont="1"/>
    <xf numFmtId="0" fontId="3" fillId="0" borderId="0" xfId="0" applyFont="1"/>
    <xf numFmtId="0" fontId="4" fillId="0" borderId="0" xfId="0" applyFont="1" applyAlignment="1">
      <alignment vertical="center"/>
    </xf>
    <xf numFmtId="9" fontId="4" fillId="0" borderId="0" xfId="2" applyFont="1"/>
    <xf numFmtId="0" fontId="27" fillId="0" borderId="0" xfId="0" applyFont="1" applyAlignment="1">
      <alignment horizontal="center" vertical="center"/>
    </xf>
    <xf numFmtId="0" fontId="11" fillId="0" borderId="0" xfId="0" applyFont="1" applyAlignment="1">
      <alignment horizontal="left" vertical="center" wrapText="1" indent="2"/>
    </xf>
    <xf numFmtId="0" fontId="16" fillId="0" borderId="5" xfId="0" applyFont="1" applyBorder="1" applyAlignment="1">
      <alignment vertical="center" wrapText="1"/>
    </xf>
    <xf numFmtId="0" fontId="10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vertical="top" wrapText="1"/>
    </xf>
    <xf numFmtId="43" fontId="3" fillId="0" borderId="0" xfId="0" applyNumberFormat="1" applyFont="1"/>
    <xf numFmtId="0" fontId="11" fillId="0" borderId="0" xfId="0" applyFont="1" applyAlignment="1">
      <alignment horizontal="left" vertical="center" wrapText="1"/>
    </xf>
    <xf numFmtId="43" fontId="4" fillId="0" borderId="0" xfId="0" applyNumberFormat="1" applyFont="1" applyAlignment="1">
      <alignment vertical="top" wrapText="1"/>
    </xf>
    <xf numFmtId="43" fontId="4" fillId="0" borderId="0" xfId="0" applyNumberFormat="1" applyFont="1" applyAlignment="1">
      <alignment vertical="center" wrapText="1"/>
    </xf>
    <xf numFmtId="0" fontId="11" fillId="0" borderId="0" xfId="0" applyFont="1" applyAlignment="1">
      <alignment vertical="center" wrapText="1"/>
    </xf>
    <xf numFmtId="43" fontId="10" fillId="0" borderId="1" xfId="0" applyNumberFormat="1" applyFont="1" applyBorder="1" applyAlignment="1">
      <alignment horizontal="center" vertical="center" wrapText="1"/>
    </xf>
    <xf numFmtId="4" fontId="23" fillId="0" borderId="0" xfId="0" applyNumberFormat="1" applyFont="1"/>
    <xf numFmtId="43" fontId="15" fillId="0" borderId="0" xfId="3" applyFont="1"/>
    <xf numFmtId="43" fontId="11" fillId="0" borderId="0" xfId="0" applyNumberFormat="1" applyFont="1" applyAlignment="1">
      <alignment horizontal="left" vertical="center" wrapText="1" indent="4"/>
    </xf>
    <xf numFmtId="43" fontId="10" fillId="0" borderId="6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 indent="1"/>
    </xf>
    <xf numFmtId="166" fontId="4" fillId="0" borderId="0" xfId="0" applyNumberFormat="1" applyFont="1"/>
    <xf numFmtId="0" fontId="28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29" fillId="0" borderId="0" xfId="0" applyFont="1" applyAlignment="1">
      <alignment horizontal="center" wrapText="1"/>
    </xf>
    <xf numFmtId="0" fontId="17" fillId="0" borderId="0" xfId="0" applyFont="1"/>
    <xf numFmtId="43" fontId="0" fillId="0" borderId="0" xfId="3" applyFont="1"/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28" fillId="0" borderId="0" xfId="0" applyFont="1" applyAlignment="1">
      <alignment horizontal="left"/>
    </xf>
    <xf numFmtId="0" fontId="30" fillId="0" borderId="0" xfId="0" applyFont="1"/>
    <xf numFmtId="0" fontId="31" fillId="0" borderId="0" xfId="0" applyFont="1" applyAlignment="1">
      <alignment horizontal="center"/>
    </xf>
    <xf numFmtId="43" fontId="30" fillId="0" borderId="0" xfId="1" applyFont="1"/>
    <xf numFmtId="0" fontId="32" fillId="0" borderId="0" xfId="0" applyFont="1" applyAlignment="1">
      <alignment horizontal="center" vertical="center"/>
    </xf>
    <xf numFmtId="0" fontId="32" fillId="0" borderId="0" xfId="0" applyFont="1" applyAlignment="1">
      <alignment vertical="center"/>
    </xf>
    <xf numFmtId="0" fontId="33" fillId="0" borderId="0" xfId="0" applyFont="1" applyAlignment="1">
      <alignment horizontal="center" vertical="center"/>
    </xf>
    <xf numFmtId="0" fontId="33" fillId="0" borderId="0" xfId="0" applyFont="1" applyAlignment="1">
      <alignment vertical="center"/>
    </xf>
    <xf numFmtId="0" fontId="30" fillId="0" borderId="0" xfId="0" applyFont="1" applyAlignment="1">
      <alignment horizontal="center" vertical="top"/>
    </xf>
    <xf numFmtId="0" fontId="34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 vertical="top" wrapText="1"/>
    </xf>
    <xf numFmtId="43" fontId="34" fillId="0" borderId="0" xfId="0" applyNumberFormat="1" applyFont="1" applyAlignment="1">
      <alignment horizontal="center" vertical="top" wrapText="1"/>
    </xf>
    <xf numFmtId="167" fontId="35" fillId="0" borderId="0" xfId="0" applyNumberFormat="1" applyFont="1" applyAlignment="1">
      <alignment horizontal="left" vertical="top" wrapText="1"/>
    </xf>
    <xf numFmtId="0" fontId="34" fillId="0" borderId="0" xfId="0" applyFont="1" applyAlignment="1">
      <alignment horizontal="left" vertical="top" wrapText="1"/>
    </xf>
    <xf numFmtId="9" fontId="34" fillId="0" borderId="0" xfId="2" applyFont="1" applyFill="1" applyBorder="1" applyAlignment="1">
      <alignment horizontal="center" vertical="top" wrapText="1"/>
    </xf>
    <xf numFmtId="168" fontId="36" fillId="0" borderId="0" xfId="0" applyNumberFormat="1" applyFont="1" applyAlignment="1">
      <alignment horizontal="left" vertical="top" wrapText="1"/>
    </xf>
    <xf numFmtId="0" fontId="37" fillId="0" borderId="0" xfId="0" applyFont="1" applyAlignment="1">
      <alignment horizontal="left" vertical="top" wrapText="1"/>
    </xf>
    <xf numFmtId="43" fontId="37" fillId="0" borderId="0" xfId="0" applyNumberFormat="1" applyFont="1" applyAlignment="1">
      <alignment horizontal="center" vertical="top" wrapText="1"/>
    </xf>
    <xf numFmtId="43" fontId="37" fillId="0" borderId="0" xfId="3" applyFont="1" applyFill="1" applyBorder="1" applyAlignment="1">
      <alignment horizontal="center" vertical="top" wrapText="1"/>
    </xf>
    <xf numFmtId="43" fontId="13" fillId="0" borderId="0" xfId="3" applyFont="1" applyFill="1" applyBorder="1" applyAlignment="1">
      <alignment horizontal="center" vertical="top" wrapText="1"/>
    </xf>
    <xf numFmtId="0" fontId="30" fillId="0" borderId="0" xfId="0" applyFont="1" applyAlignment="1">
      <alignment horizontal="left" vertical="top" wrapText="1"/>
    </xf>
    <xf numFmtId="0" fontId="34" fillId="0" borderId="0" xfId="0" applyFont="1" applyAlignment="1">
      <alignment horizontal="left" vertical="center" wrapText="1"/>
    </xf>
    <xf numFmtId="4" fontId="34" fillId="0" borderId="0" xfId="3" applyNumberFormat="1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8" fillId="0" borderId="0" xfId="0" applyFont="1" applyAlignment="1">
      <alignment horizontal="center" vertical="center" wrapText="1"/>
    </xf>
    <xf numFmtId="43" fontId="34" fillId="0" borderId="0" xfId="0" applyNumberFormat="1" applyFont="1" applyAlignment="1">
      <alignment horizontal="center" vertical="center" wrapText="1"/>
    </xf>
    <xf numFmtId="4" fontId="38" fillId="0" borderId="0" xfId="0" applyNumberFormat="1" applyFont="1" applyAlignment="1">
      <alignment horizontal="center" vertical="center" wrapText="1"/>
    </xf>
    <xf numFmtId="43" fontId="38" fillId="0" borderId="0" xfId="1" applyFont="1" applyFill="1" applyBorder="1" applyAlignment="1">
      <alignment horizontal="center" vertical="center" wrapText="1"/>
    </xf>
    <xf numFmtId="43" fontId="30" fillId="0" borderId="0" xfId="0" applyNumberFormat="1" applyFont="1"/>
    <xf numFmtId="0" fontId="28" fillId="0" borderId="0" xfId="0" applyFont="1" applyAlignment="1">
      <alignment horizontal="center"/>
    </xf>
    <xf numFmtId="0" fontId="29" fillId="0" borderId="0" xfId="0" applyFont="1" applyAlignment="1">
      <alignment horizontal="center"/>
    </xf>
    <xf numFmtId="43" fontId="29" fillId="0" borderId="0" xfId="0" applyNumberFormat="1" applyFont="1"/>
    <xf numFmtId="43" fontId="0" fillId="0" borderId="0" xfId="0" applyNumberFormat="1"/>
    <xf numFmtId="0" fontId="28" fillId="0" borderId="0" xfId="0" applyFont="1"/>
  </cellXfs>
  <cellStyles count="4">
    <cellStyle name="Millares" xfId="1" builtinId="3"/>
    <cellStyle name="Millares 4" xfId="3" xr:uid="{67365FF4-C727-4044-9C6E-3418E08175EA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7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8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3</xdr:col>
      <xdr:colOff>492125</xdr:colOff>
      <xdr:row>68</xdr:row>
      <xdr:rowOff>155575</xdr:rowOff>
    </xdr:from>
    <xdr:to>
      <xdr:col>4</xdr:col>
      <xdr:colOff>1155700</xdr:colOff>
      <xdr:row>76</xdr:row>
      <xdr:rowOff>165100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45250" y="9328150"/>
          <a:ext cx="18351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830036</xdr:colOff>
      <xdr:row>2</xdr:row>
      <xdr:rowOff>27214</xdr:rowOff>
    </xdr:from>
    <xdr:to>
      <xdr:col>2</xdr:col>
      <xdr:colOff>830036</xdr:colOff>
      <xdr:row>4</xdr:row>
      <xdr:rowOff>84365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42726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152400</xdr:rowOff>
    </xdr:from>
    <xdr:to>
      <xdr:col>0</xdr:col>
      <xdr:colOff>1952625</xdr:colOff>
      <xdr:row>5</xdr:row>
      <xdr:rowOff>104775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5245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93890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FD3344E-6304-45CF-A2BC-6040FC44A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21061" y="27214"/>
          <a:ext cx="0" cy="4572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43</xdr:row>
      <xdr:rowOff>142875</xdr:rowOff>
    </xdr:from>
    <xdr:to>
      <xdr:col>4</xdr:col>
      <xdr:colOff>25400</xdr:colOff>
      <xdr:row>51</xdr:row>
      <xdr:rowOff>152400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DB830BAB-CC14-47B7-892C-435E8D6B4E16}"/>
            </a:ext>
          </a:extLst>
        </xdr:cNvPr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38725" y="8753475"/>
          <a:ext cx="1873250" cy="16097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1733550</xdr:colOff>
      <xdr:row>3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87833E2-C0E0-4C15-A849-845DB6A4BE7F}"/>
            </a:ext>
          </a:extLst>
        </xdr:cNvPr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733550" cy="6762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41275</xdr:colOff>
      <xdr:row>68</xdr:row>
      <xdr:rowOff>53975</xdr:rowOff>
    </xdr:from>
    <xdr:to>
      <xdr:col>2</xdr:col>
      <xdr:colOff>1155699</xdr:colOff>
      <xdr:row>72</xdr:row>
      <xdr:rowOff>187325</xdr:rowOff>
    </xdr:to>
    <xdr:pic>
      <xdr:nvPicPr>
        <xdr:cNvPr id="2" name="Picture 55">
          <a:extLst>
            <a:ext uri="{FF2B5EF4-FFF2-40B4-BE49-F238E27FC236}">
              <a16:creationId xmlns:a16="http://schemas.microsoft.com/office/drawing/2014/main" id="{5C3A19C6-021F-495E-BF16-321455E3D82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84800" y="7454900"/>
          <a:ext cx="1114424" cy="933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0</xdr:col>
      <xdr:colOff>0</xdr:colOff>
      <xdr:row>0</xdr:row>
      <xdr:rowOff>47625</xdr:rowOff>
    </xdr:from>
    <xdr:to>
      <xdr:col>0</xdr:col>
      <xdr:colOff>1590675</xdr:colOff>
      <xdr:row>2</xdr:row>
      <xdr:rowOff>104775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529D59A-AF35-4172-B7BF-7B378A93C20B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1590675" cy="44767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2</xdr:row>
      <xdr:rowOff>247650</xdr:rowOff>
    </xdr:from>
    <xdr:to>
      <xdr:col>1</xdr:col>
      <xdr:colOff>1866900</xdr:colOff>
      <xdr:row>6</xdr:row>
      <xdr:rowOff>47625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A14FBA6-A3A4-4FD0-B013-889652C3E9A6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1" y="647700"/>
          <a:ext cx="1866899" cy="7715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962025</xdr:colOff>
      <xdr:row>29</xdr:row>
      <xdr:rowOff>123825</xdr:rowOff>
    </xdr:from>
    <xdr:to>
      <xdr:col>6</xdr:col>
      <xdr:colOff>1200149</xdr:colOff>
      <xdr:row>34</xdr:row>
      <xdr:rowOff>171450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DA2E2278-ED05-4872-A611-7F9DED79CDD2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48575" y="6705600"/>
          <a:ext cx="1400174" cy="10477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38100</xdr:rowOff>
    </xdr:from>
    <xdr:to>
      <xdr:col>1</xdr:col>
      <xdr:colOff>1790700</xdr:colOff>
      <xdr:row>5</xdr:row>
      <xdr:rowOff>85725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BDADD5-C063-4ACB-A777-2118395B3CF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4350"/>
          <a:ext cx="2095500" cy="7620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809625</xdr:colOff>
      <xdr:row>38</xdr:row>
      <xdr:rowOff>95250</xdr:rowOff>
    </xdr:from>
    <xdr:to>
      <xdr:col>6</xdr:col>
      <xdr:colOff>723899</xdr:colOff>
      <xdr:row>43</xdr:row>
      <xdr:rowOff>219075</xdr:rowOff>
    </xdr:to>
    <xdr:pic>
      <xdr:nvPicPr>
        <xdr:cNvPr id="3" name="Picture 55">
          <a:extLst>
            <a:ext uri="{FF2B5EF4-FFF2-40B4-BE49-F238E27FC236}">
              <a16:creationId xmlns:a16="http://schemas.microsoft.com/office/drawing/2014/main" id="{F2F24F9C-7118-47B6-B67D-61F99130088E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96300" y="6762750"/>
          <a:ext cx="1523999" cy="1314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Estados%20Financieros/A&#241;o%202025/Julio%202025/Estados%20Financieros%20Julio%20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payano/Desktop/Trabajos%20Realizados%20por%20Cynthia%20Payano/COORDINADORA%20CONTABILIDAD/Libro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Enviado a Cobrar"/>
      <sheetName val="Inventario"/>
      <sheetName val="Consumo x 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 refreshError="1">
        <row r="63">
          <cell r="C63">
            <v>106381599.35009213</v>
          </cell>
        </row>
        <row r="66">
          <cell r="C66">
            <v>689887931.50009215</v>
          </cell>
        </row>
      </sheetData>
      <sheetData sheetId="1" refreshError="1">
        <row r="35">
          <cell r="B35">
            <v>106381599.35009213</v>
          </cell>
        </row>
      </sheetData>
      <sheetData sheetId="2" refreshError="1">
        <row r="59">
          <cell r="B59">
            <v>23635559.010000002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27">
          <cell r="C27">
            <v>262865550.34999999</v>
          </cell>
          <cell r="E27">
            <v>239229991.33999997</v>
          </cell>
        </row>
      </sheetData>
      <sheetData sheetId="12" refreshError="1">
        <row r="19">
          <cell r="D19">
            <v>167497294.17000002</v>
          </cell>
        </row>
      </sheetData>
      <sheetData sheetId="13" refreshError="1">
        <row r="45">
          <cell r="M45">
            <v>112941301.59</v>
          </cell>
        </row>
      </sheetData>
      <sheetData sheetId="14" refreshError="1">
        <row r="22">
          <cell r="C22">
            <v>165658593.76894236</v>
          </cell>
        </row>
      </sheetData>
      <sheetData sheetId="15" refreshError="1">
        <row r="22">
          <cell r="C22">
            <v>31759549.079999998</v>
          </cell>
        </row>
      </sheetData>
      <sheetData sheetId="16" refreshError="1">
        <row r="20">
          <cell r="K20">
            <v>1272810.8025000002</v>
          </cell>
          <cell r="L20">
            <v>166137.24333333332</v>
          </cell>
        </row>
      </sheetData>
      <sheetData sheetId="17" refreshError="1">
        <row r="21">
          <cell r="D21">
            <v>125252618.93000001</v>
          </cell>
        </row>
        <row r="23">
          <cell r="D23">
            <v>1607488.5765745535</v>
          </cell>
        </row>
      </sheetData>
      <sheetData sheetId="18" refreshError="1"/>
      <sheetData sheetId="19" refreshError="1">
        <row r="6">
          <cell r="Q6">
            <v>54887851.840000004</v>
          </cell>
        </row>
        <row r="7">
          <cell r="Q7">
            <v>7501608.629999999</v>
          </cell>
        </row>
        <row r="8">
          <cell r="Q8">
            <v>23772524.23</v>
          </cell>
        </row>
        <row r="9">
          <cell r="Q9">
            <v>5870129.25</v>
          </cell>
        </row>
        <row r="10">
          <cell r="Q10">
            <v>92032113.950000003</v>
          </cell>
        </row>
        <row r="14">
          <cell r="G14">
            <v>57221269.310000002</v>
          </cell>
        </row>
        <row r="15">
          <cell r="G15">
            <v>58446403.649999999</v>
          </cell>
        </row>
        <row r="17">
          <cell r="J17">
            <v>115667672.96000001</v>
          </cell>
        </row>
        <row r="78">
          <cell r="J78">
            <v>6813161.8099999996</v>
          </cell>
        </row>
        <row r="87">
          <cell r="J87">
            <v>7501608.629999999</v>
          </cell>
        </row>
        <row r="183">
          <cell r="J183">
            <v>500</v>
          </cell>
        </row>
      </sheetData>
      <sheetData sheetId="20" refreshError="1">
        <row r="6">
          <cell r="O6">
            <v>385211941.39999998</v>
          </cell>
        </row>
        <row r="7">
          <cell r="O7">
            <v>33848815.589999996</v>
          </cell>
        </row>
        <row r="8">
          <cell r="O8">
            <v>153978043.84</v>
          </cell>
        </row>
        <row r="9">
          <cell r="O9">
            <v>55202119.590000004</v>
          </cell>
        </row>
        <row r="13">
          <cell r="O13">
            <v>459585909.72999996</v>
          </cell>
        </row>
        <row r="14">
          <cell r="O14">
            <v>345515710.94999993</v>
          </cell>
        </row>
        <row r="15">
          <cell r="O15">
            <v>181512.2</v>
          </cell>
        </row>
      </sheetData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Hoja2"/>
    </sheetNames>
    <sheetDataSet>
      <sheetData sheetId="0" refreshError="1">
        <row r="104">
          <cell r="J104">
            <v>5267664.29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L1048576"/>
  <sheetViews>
    <sheetView tabSelected="1" workbookViewId="0">
      <selection activeCell="A51" sqref="A51"/>
    </sheetView>
  </sheetViews>
  <sheetFormatPr baseColWidth="10" defaultColWidth="11.42578125" defaultRowHeight="15.75" x14ac:dyDescent="0.25"/>
  <cols>
    <col min="1" max="1" width="42.42578125" style="6" customWidth="1"/>
    <col min="2" max="2" width="20.85546875" style="6" customWidth="1"/>
    <col min="3" max="3" width="26" style="5" customWidth="1"/>
    <col min="4" max="4" width="17.5703125" style="6" bestFit="1" customWidth="1"/>
    <col min="5" max="6" width="18.5703125" style="4" bestFit="1" customWidth="1"/>
    <col min="7" max="7" width="14.42578125" style="4" bestFit="1" customWidth="1"/>
    <col min="8" max="8" width="17.42578125" style="4" bestFit="1" customWidth="1"/>
    <col min="9" max="9" width="16.28515625" style="4" bestFit="1" customWidth="1"/>
    <col min="10" max="10" width="12.140625" style="5" bestFit="1" customWidth="1"/>
    <col min="11" max="11" width="14.42578125" style="5" bestFit="1" customWidth="1"/>
    <col min="12" max="16384" width="11.42578125" style="6"/>
  </cols>
  <sheetData>
    <row r="3" spans="1:12" x14ac:dyDescent="0.25">
      <c r="A3" s="1"/>
      <c r="B3" s="2"/>
      <c r="C3" s="1"/>
      <c r="D3" s="3"/>
    </row>
    <row r="4" spans="1:12" x14ac:dyDescent="0.25">
      <c r="A4" s="1"/>
      <c r="B4" s="2"/>
      <c r="C4" s="1"/>
      <c r="D4" s="3"/>
    </row>
    <row r="5" spans="1:12" x14ac:dyDescent="0.25">
      <c r="A5" s="1"/>
      <c r="B5" s="2"/>
      <c r="C5" s="1"/>
      <c r="D5" s="3"/>
    </row>
    <row r="6" spans="1:12" ht="19.5" x14ac:dyDescent="0.25">
      <c r="A6" s="1"/>
      <c r="B6" s="7" t="s">
        <v>0</v>
      </c>
      <c r="C6" s="8"/>
      <c r="D6" s="3"/>
    </row>
    <row r="7" spans="1:12" ht="19.5" x14ac:dyDescent="0.25">
      <c r="A7" s="1"/>
      <c r="B7" s="9" t="s">
        <v>1</v>
      </c>
      <c r="C7" s="10"/>
      <c r="D7" s="3"/>
    </row>
    <row r="8" spans="1:12" ht="18" x14ac:dyDescent="0.25">
      <c r="A8" s="1"/>
      <c r="B8" s="11" t="s">
        <v>2</v>
      </c>
      <c r="C8" s="12"/>
      <c r="D8" s="3"/>
    </row>
    <row r="9" spans="1:12" ht="18" x14ac:dyDescent="0.25">
      <c r="A9" s="1"/>
      <c r="B9" s="11" t="s">
        <v>3</v>
      </c>
      <c r="C9" s="12"/>
      <c r="D9" s="3"/>
      <c r="L9" s="13"/>
    </row>
    <row r="10" spans="1:12" x14ac:dyDescent="0.25">
      <c r="A10" s="1"/>
      <c r="B10" s="14" t="s">
        <v>4</v>
      </c>
      <c r="C10" s="2"/>
      <c r="D10" s="3"/>
    </row>
    <row r="11" spans="1:12" x14ac:dyDescent="0.25">
      <c r="A11" s="1"/>
      <c r="B11" s="14"/>
      <c r="C11" s="2"/>
      <c r="D11" s="3"/>
    </row>
    <row r="12" spans="1:12" x14ac:dyDescent="0.25">
      <c r="A12" s="1"/>
      <c r="B12" s="14"/>
      <c r="C12" s="2"/>
      <c r="D12" s="3"/>
    </row>
    <row r="13" spans="1:12" x14ac:dyDescent="0.25">
      <c r="A13" s="1"/>
      <c r="B13" s="2"/>
      <c r="C13" s="15"/>
      <c r="D13" s="3"/>
    </row>
    <row r="14" spans="1:12" x14ac:dyDescent="0.25">
      <c r="A14" s="16" t="s">
        <v>5</v>
      </c>
      <c r="B14" s="17"/>
    </row>
    <row r="15" spans="1:12" x14ac:dyDescent="0.25">
      <c r="A15" s="16" t="s">
        <v>6</v>
      </c>
      <c r="B15" s="17"/>
    </row>
    <row r="16" spans="1:12" x14ac:dyDescent="0.25">
      <c r="A16" s="18" t="s">
        <v>7</v>
      </c>
      <c r="C16" s="19">
        <f>+'[1]Efectivo y Equivalente a efecti'!C27</f>
        <v>262865550.34999999</v>
      </c>
    </row>
    <row r="17" spans="1:4" x14ac:dyDescent="0.25">
      <c r="A17" s="18" t="s">
        <v>8</v>
      </c>
      <c r="C17" s="20">
        <v>0</v>
      </c>
    </row>
    <row r="18" spans="1:4" ht="31.5" x14ac:dyDescent="0.25">
      <c r="A18" s="18" t="s">
        <v>9</v>
      </c>
      <c r="C18" s="20">
        <v>0</v>
      </c>
    </row>
    <row r="19" spans="1:4" x14ac:dyDescent="0.25">
      <c r="A19" s="18" t="s">
        <v>10</v>
      </c>
      <c r="C19" s="19">
        <f>+'[1]Cuentas Por Cobrar'!D19</f>
        <v>167497294.17000002</v>
      </c>
    </row>
    <row r="20" spans="1:4" x14ac:dyDescent="0.25">
      <c r="A20" s="18" t="s">
        <v>11</v>
      </c>
      <c r="C20" s="19">
        <f>+[1]Inventario!C22</f>
        <v>165658593.76894236</v>
      </c>
    </row>
    <row r="21" spans="1:4" x14ac:dyDescent="0.25">
      <c r="A21" s="18" t="s">
        <v>12</v>
      </c>
      <c r="C21" s="21">
        <f>+'[1]Pagos Anticipados '!K20</f>
        <v>1272810.8025000002</v>
      </c>
    </row>
    <row r="22" spans="1:4" x14ac:dyDescent="0.25">
      <c r="A22" s="18" t="s">
        <v>13</v>
      </c>
      <c r="C22" s="22">
        <v>0</v>
      </c>
    </row>
    <row r="23" spans="1:4" x14ac:dyDescent="0.25">
      <c r="A23" s="16" t="s">
        <v>14</v>
      </c>
      <c r="C23" s="23">
        <f>SUM(C16:C22)</f>
        <v>597294249.09144235</v>
      </c>
    </row>
    <row r="24" spans="1:4" x14ac:dyDescent="0.25">
      <c r="A24" s="16"/>
      <c r="C24" s="24"/>
    </row>
    <row r="25" spans="1:4" x14ac:dyDescent="0.25">
      <c r="A25" s="16" t="s">
        <v>15</v>
      </c>
      <c r="C25" s="25"/>
    </row>
    <row r="26" spans="1:4" hidden="1" x14ac:dyDescent="0.25">
      <c r="A26" s="18" t="s">
        <v>16</v>
      </c>
      <c r="C26" s="26">
        <v>0</v>
      </c>
    </row>
    <row r="27" spans="1:4" hidden="1" x14ac:dyDescent="0.25">
      <c r="A27" s="18" t="s">
        <v>17</v>
      </c>
      <c r="C27" s="26">
        <v>0</v>
      </c>
    </row>
    <row r="28" spans="1:4" hidden="1" x14ac:dyDescent="0.25">
      <c r="A28" s="18" t="s">
        <v>18</v>
      </c>
      <c r="C28" s="26">
        <v>0</v>
      </c>
    </row>
    <row r="29" spans="1:4" hidden="1" x14ac:dyDescent="0.25">
      <c r="A29" s="18" t="s">
        <v>19</v>
      </c>
      <c r="C29" s="26">
        <v>0</v>
      </c>
    </row>
    <row r="30" spans="1:4" x14ac:dyDescent="0.25">
      <c r="A30" s="18" t="s">
        <v>20</v>
      </c>
      <c r="C30" s="20">
        <f>+'[1]Activo Fijo'!D21</f>
        <v>125252618.93000001</v>
      </c>
      <c r="D30" s="13"/>
    </row>
    <row r="31" spans="1:4" x14ac:dyDescent="0.25">
      <c r="A31" s="18" t="s">
        <v>21</v>
      </c>
      <c r="C31" s="27"/>
    </row>
    <row r="32" spans="1:4" hidden="1" x14ac:dyDescent="0.25">
      <c r="A32" s="18" t="s">
        <v>22</v>
      </c>
      <c r="C32" s="28">
        <v>0</v>
      </c>
    </row>
    <row r="33" spans="1:8" x14ac:dyDescent="0.25">
      <c r="A33" s="16" t="s">
        <v>23</v>
      </c>
      <c r="C33" s="23">
        <f>+C30</f>
        <v>125252618.93000001</v>
      </c>
    </row>
    <row r="34" spans="1:8" x14ac:dyDescent="0.25">
      <c r="A34" s="16"/>
      <c r="C34" s="24"/>
    </row>
    <row r="35" spans="1:8" ht="16.5" thickBot="1" x14ac:dyDescent="0.3">
      <c r="A35" s="16" t="s">
        <v>24</v>
      </c>
      <c r="C35" s="29">
        <f>+C23+C33</f>
        <v>722546868.02144241</v>
      </c>
    </row>
    <row r="36" spans="1:8" ht="16.5" thickTop="1" x14ac:dyDescent="0.25">
      <c r="A36" s="47" t="s">
        <v>25</v>
      </c>
      <c r="C36" s="17"/>
    </row>
    <row r="37" spans="1:8" x14ac:dyDescent="0.25">
      <c r="A37" s="47"/>
      <c r="C37" s="30"/>
      <c r="E37" s="4" t="s">
        <v>26</v>
      </c>
      <c r="H37" s="4">
        <v>29677288.309999999</v>
      </c>
    </row>
    <row r="38" spans="1:8" hidden="1" x14ac:dyDescent="0.25">
      <c r="A38" s="18" t="s">
        <v>27</v>
      </c>
      <c r="C38" s="26">
        <v>0</v>
      </c>
    </row>
    <row r="39" spans="1:8" hidden="1" x14ac:dyDescent="0.25">
      <c r="A39" s="18" t="s">
        <v>28</v>
      </c>
      <c r="C39" s="20">
        <f>+'[2]Cuentas Por Pagar'!C15</f>
        <v>0</v>
      </c>
    </row>
    <row r="40" spans="1:8" hidden="1" x14ac:dyDescent="0.25">
      <c r="A40" s="18" t="s">
        <v>29</v>
      </c>
      <c r="C40" s="20">
        <v>0</v>
      </c>
    </row>
    <row r="41" spans="1:8" ht="31.5" hidden="1" x14ac:dyDescent="0.25">
      <c r="A41" s="18" t="s">
        <v>30</v>
      </c>
      <c r="C41" s="20">
        <v>0</v>
      </c>
    </row>
    <row r="42" spans="1:8" ht="31.5" hidden="1" x14ac:dyDescent="0.25">
      <c r="A42" s="18" t="s">
        <v>31</v>
      </c>
      <c r="C42" s="20">
        <v>0</v>
      </c>
    </row>
    <row r="43" spans="1:8" x14ac:dyDescent="0.25">
      <c r="A43" s="18" t="s">
        <v>32</v>
      </c>
      <c r="C43" s="31">
        <v>27331726</v>
      </c>
      <c r="E43" s="4">
        <v>51672893.280000001</v>
      </c>
      <c r="F43" s="4">
        <f>+E43*0.1</f>
        <v>5167289.3280000007</v>
      </c>
    </row>
    <row r="44" spans="1:8" ht="31.5" hidden="1" x14ac:dyDescent="0.25">
      <c r="A44" s="18" t="s">
        <v>33</v>
      </c>
      <c r="C44" s="20">
        <v>0</v>
      </c>
    </row>
    <row r="45" spans="1:8" hidden="1" x14ac:dyDescent="0.25">
      <c r="A45" s="18" t="s">
        <v>34</v>
      </c>
      <c r="C45" s="20">
        <v>0</v>
      </c>
    </row>
    <row r="46" spans="1:8" hidden="1" x14ac:dyDescent="0.25">
      <c r="A46" s="18" t="s">
        <v>35</v>
      </c>
      <c r="C46" s="22">
        <v>0</v>
      </c>
    </row>
    <row r="47" spans="1:8" x14ac:dyDescent="0.25">
      <c r="A47" s="16" t="s">
        <v>36</v>
      </c>
      <c r="C47" s="23">
        <f>SUM(C38:C46)</f>
        <v>27331726</v>
      </c>
      <c r="F47" s="4">
        <v>25640131.309999999</v>
      </c>
      <c r="H47" s="4">
        <v>-21831385.623702299</v>
      </c>
    </row>
    <row r="48" spans="1:8" x14ac:dyDescent="0.25">
      <c r="A48" s="16"/>
      <c r="C48" s="24"/>
      <c r="H48" s="4">
        <v>21831385.620000001</v>
      </c>
    </row>
    <row r="49" spans="1:4" x14ac:dyDescent="0.25">
      <c r="A49" s="16" t="s">
        <v>37</v>
      </c>
      <c r="C49" s="17"/>
    </row>
    <row r="50" spans="1:4" x14ac:dyDescent="0.25">
      <c r="A50" s="18" t="s">
        <v>38</v>
      </c>
      <c r="C50" s="27">
        <v>5327210.5199999996</v>
      </c>
    </row>
    <row r="51" spans="1:4" hidden="1" x14ac:dyDescent="0.25">
      <c r="A51" s="18" t="s">
        <v>39</v>
      </c>
      <c r="C51" s="26">
        <v>0</v>
      </c>
    </row>
    <row r="52" spans="1:4" hidden="1" x14ac:dyDescent="0.25">
      <c r="A52" s="18" t="s">
        <v>40</v>
      </c>
      <c r="C52" s="26">
        <v>0</v>
      </c>
    </row>
    <row r="53" spans="1:4" hidden="1" x14ac:dyDescent="0.25">
      <c r="A53" s="18" t="s">
        <v>41</v>
      </c>
      <c r="C53" s="27"/>
    </row>
    <row r="54" spans="1:4" ht="31.5" hidden="1" x14ac:dyDescent="0.25">
      <c r="A54" s="18" t="s">
        <v>42</v>
      </c>
      <c r="C54" s="26">
        <v>0</v>
      </c>
    </row>
    <row r="55" spans="1:4" hidden="1" x14ac:dyDescent="0.25">
      <c r="A55" s="18" t="s">
        <v>43</v>
      </c>
      <c r="C55" s="28">
        <v>0</v>
      </c>
    </row>
    <row r="56" spans="1:4" x14ac:dyDescent="0.25">
      <c r="A56" s="16" t="s">
        <v>44</v>
      </c>
      <c r="C56" s="32">
        <f>SUM(C50:C55)</f>
        <v>5327210.5199999996</v>
      </c>
    </row>
    <row r="57" spans="1:4" x14ac:dyDescent="0.25">
      <c r="A57" s="16"/>
      <c r="C57" s="24"/>
      <c r="D57" s="33"/>
    </row>
    <row r="58" spans="1:4" x14ac:dyDescent="0.25">
      <c r="A58" s="16" t="s">
        <v>45</v>
      </c>
      <c r="C58" s="34">
        <f>+C47+C56</f>
        <v>32658936.52</v>
      </c>
      <c r="D58" s="33"/>
    </row>
    <row r="59" spans="1:4" x14ac:dyDescent="0.25">
      <c r="A59" s="16"/>
      <c r="C59" s="24"/>
      <c r="D59" s="33"/>
    </row>
    <row r="60" spans="1:4" x14ac:dyDescent="0.25">
      <c r="A60" s="16" t="s">
        <v>46</v>
      </c>
      <c r="C60" s="17"/>
      <c r="D60" s="33"/>
    </row>
    <row r="61" spans="1:4" x14ac:dyDescent="0.25">
      <c r="A61" s="18" t="s">
        <v>47</v>
      </c>
      <c r="C61" s="20">
        <f>+'[2]Cambio de Patrimonio'!B17</f>
        <v>412502736.45999998</v>
      </c>
      <c r="D61" s="33"/>
    </row>
    <row r="62" spans="1:4" x14ac:dyDescent="0.25">
      <c r="A62" s="18" t="s">
        <v>48</v>
      </c>
      <c r="C62" s="26">
        <v>0</v>
      </c>
      <c r="D62" s="35"/>
    </row>
    <row r="63" spans="1:4" x14ac:dyDescent="0.25">
      <c r="A63" s="18" t="s">
        <v>49</v>
      </c>
      <c r="C63" s="36">
        <f>+'[1]Estado de Rend. Fianac. Mensual'!B35</f>
        <v>106381599.35009213</v>
      </c>
      <c r="D63" s="33"/>
    </row>
    <row r="64" spans="1:4" x14ac:dyDescent="0.25">
      <c r="A64" s="18" t="s">
        <v>50</v>
      </c>
      <c r="C64" s="20">
        <f>56047220.18+15354479.99+29677288.31-2678446.11+37044590.75+8274457.96-7912224.24+22629996.55+600287.8+11965944.5</f>
        <v>171003595.69000003</v>
      </c>
      <c r="D64" s="33"/>
    </row>
    <row r="65" spans="1:11" x14ac:dyDescent="0.25">
      <c r="A65" s="18" t="s">
        <v>51</v>
      </c>
      <c r="C65" s="28">
        <v>0</v>
      </c>
      <c r="D65" s="33"/>
    </row>
    <row r="66" spans="1:11" s="38" customFormat="1" x14ac:dyDescent="0.25">
      <c r="A66" s="37" t="s">
        <v>52</v>
      </c>
      <c r="C66" s="39">
        <f>SUM(C61:C65)</f>
        <v>689887931.50009215</v>
      </c>
      <c r="D66" s="35"/>
      <c r="E66" s="4"/>
      <c r="F66" s="4"/>
      <c r="G66" s="4"/>
      <c r="H66" s="4"/>
      <c r="I66" s="4"/>
      <c r="J66" s="40"/>
      <c r="K66" s="40"/>
    </row>
    <row r="67" spans="1:11" ht="32.25" thickBot="1" x14ac:dyDescent="0.3">
      <c r="A67" s="16" t="s">
        <v>53</v>
      </c>
      <c r="C67" s="41">
        <f>SUM(C58+C66)</f>
        <v>722546868.02009213</v>
      </c>
      <c r="D67" s="35"/>
    </row>
    <row r="68" spans="1:11" ht="16.5" thickTop="1" x14ac:dyDescent="0.25">
      <c r="B68" s="42"/>
      <c r="C68" s="43"/>
      <c r="D68" s="33"/>
    </row>
    <row r="69" spans="1:11" x14ac:dyDescent="0.25">
      <c r="B69" s="5"/>
      <c r="C69" s="44"/>
      <c r="D69" s="33"/>
    </row>
    <row r="70" spans="1:11" x14ac:dyDescent="0.25">
      <c r="B70" s="5"/>
      <c r="C70" s="43"/>
      <c r="D70" s="33"/>
    </row>
    <row r="71" spans="1:11" x14ac:dyDescent="0.25">
      <c r="A71"/>
      <c r="B71" s="13"/>
      <c r="C71" s="43"/>
    </row>
    <row r="72" spans="1:11" x14ac:dyDescent="0.25">
      <c r="C72" s="43"/>
    </row>
    <row r="73" spans="1:11" x14ac:dyDescent="0.25">
      <c r="B73"/>
      <c r="C73" s="43"/>
    </row>
    <row r="74" spans="1:11" x14ac:dyDescent="0.25">
      <c r="A74" s="45" t="s">
        <v>54</v>
      </c>
      <c r="C74" s="43"/>
    </row>
    <row r="75" spans="1:11" x14ac:dyDescent="0.25">
      <c r="A75" s="46" t="s">
        <v>55</v>
      </c>
      <c r="C75" s="43"/>
    </row>
    <row r="76" spans="1:11" x14ac:dyDescent="0.25">
      <c r="C76" s="43"/>
    </row>
    <row r="77" spans="1:11" x14ac:dyDescent="0.25">
      <c r="C77" s="43"/>
    </row>
    <row r="78" spans="1:11" x14ac:dyDescent="0.25">
      <c r="C78" s="43"/>
    </row>
    <row r="79" spans="1:11" x14ac:dyDescent="0.25">
      <c r="C79" s="43"/>
    </row>
    <row r="80" spans="1:11" x14ac:dyDescent="0.25">
      <c r="C80" s="43"/>
    </row>
    <row r="81" spans="3:3" x14ac:dyDescent="0.25">
      <c r="C81" s="43"/>
    </row>
    <row r="82" spans="3:3" x14ac:dyDescent="0.25">
      <c r="C82" s="43"/>
    </row>
    <row r="1048576" spans="9:11" x14ac:dyDescent="0.25">
      <c r="I1048576" s="4">
        <f>SUM(G1048576:H1048576)</f>
        <v>0</v>
      </c>
      <c r="J1048576" s="5">
        <f>SUM(J16)</f>
        <v>0</v>
      </c>
      <c r="K1048576" s="5">
        <f>SUM(K14:K1048575)</f>
        <v>0</v>
      </c>
    </row>
  </sheetData>
  <mergeCells count="1">
    <mergeCell ref="A36:A37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0A98A-ACA7-4412-A8CB-4BFA5CAA7A28}">
  <dimension ref="A1:D48"/>
  <sheetViews>
    <sheetView topLeftCell="A25" workbookViewId="0">
      <selection activeCell="B19" sqref="B19"/>
    </sheetView>
  </sheetViews>
  <sheetFormatPr baseColWidth="10" defaultColWidth="11.42578125" defaultRowHeight="15.75" x14ac:dyDescent="0.25"/>
  <cols>
    <col min="1" max="1" width="43.85546875" style="6" customWidth="1"/>
    <col min="2" max="2" width="22" style="33" bestFit="1" customWidth="1"/>
    <col min="3" max="4" width="18.7109375" style="63" customWidth="1"/>
    <col min="5" max="16384" width="11.42578125" style="6"/>
  </cols>
  <sheetData>
    <row r="1" spans="1:4" x14ac:dyDescent="0.25">
      <c r="A1" s="1"/>
      <c r="B1" s="2"/>
      <c r="C1" s="48"/>
      <c r="D1" s="48"/>
    </row>
    <row r="2" spans="1:4" x14ac:dyDescent="0.25">
      <c r="A2" s="1"/>
      <c r="B2" s="2"/>
      <c r="C2" s="48"/>
      <c r="D2" s="48"/>
    </row>
    <row r="3" spans="1:4" x14ac:dyDescent="0.25">
      <c r="A3" s="1"/>
      <c r="B3" s="2"/>
      <c r="C3" s="48"/>
      <c r="D3" s="48"/>
    </row>
    <row r="4" spans="1:4" ht="19.5" x14ac:dyDescent="0.25">
      <c r="A4" s="1"/>
      <c r="B4" s="49" t="s">
        <v>0</v>
      </c>
      <c r="C4" s="50"/>
      <c r="D4" s="50"/>
    </row>
    <row r="5" spans="1:4" ht="19.5" x14ac:dyDescent="0.25">
      <c r="A5" s="1"/>
      <c r="B5" s="51" t="s">
        <v>56</v>
      </c>
      <c r="C5" s="50"/>
      <c r="D5" s="50"/>
    </row>
    <row r="6" spans="1:4" ht="18.75" x14ac:dyDescent="0.25">
      <c r="B6" s="52"/>
      <c r="C6" s="53"/>
      <c r="D6" s="53"/>
    </row>
    <row r="7" spans="1:4" x14ac:dyDescent="0.25">
      <c r="A7" s="1"/>
      <c r="B7" s="14"/>
      <c r="C7" s="54"/>
      <c r="D7" s="54"/>
    </row>
    <row r="8" spans="1:4" ht="18" x14ac:dyDescent="0.25">
      <c r="A8" s="1"/>
      <c r="B8" s="11" t="s">
        <v>57</v>
      </c>
      <c r="C8" s="55"/>
      <c r="D8" s="55"/>
    </row>
    <row r="9" spans="1:4" ht="18" x14ac:dyDescent="0.25">
      <c r="A9" s="56"/>
      <c r="B9" s="57" t="s">
        <v>58</v>
      </c>
      <c r="C9" s="55"/>
      <c r="D9" s="55"/>
    </row>
    <row r="10" spans="1:4" x14ac:dyDescent="0.25">
      <c r="A10" s="56"/>
      <c r="B10" s="58" t="s">
        <v>4</v>
      </c>
      <c r="C10" s="59"/>
      <c r="D10" s="59"/>
    </row>
    <row r="11" spans="1:4" x14ac:dyDescent="0.25">
      <c r="A11" s="56"/>
      <c r="B11" s="60"/>
      <c r="C11" s="61"/>
      <c r="D11" s="61"/>
    </row>
    <row r="12" spans="1:4" x14ac:dyDescent="0.25">
      <c r="A12" s="62"/>
      <c r="B12" s="62"/>
    </row>
    <row r="13" spans="1:4" x14ac:dyDescent="0.25">
      <c r="B13" s="64"/>
      <c r="C13" s="65"/>
      <c r="D13" s="65"/>
    </row>
    <row r="14" spans="1:4" ht="15.75" customHeight="1" x14ac:dyDescent="0.25">
      <c r="A14" s="66" t="s">
        <v>59</v>
      </c>
      <c r="C14" s="65"/>
      <c r="D14" s="65"/>
    </row>
    <row r="15" spans="1:4" ht="15.75" hidden="1" customHeight="1" x14ac:dyDescent="0.25">
      <c r="A15" s="67" t="s">
        <v>60</v>
      </c>
      <c r="B15" s="68">
        <v>0</v>
      </c>
      <c r="C15" s="65"/>
      <c r="D15" s="65"/>
    </row>
    <row r="16" spans="1:4" ht="15.75" customHeight="1" x14ac:dyDescent="0.25">
      <c r="A16" s="67" t="s">
        <v>61</v>
      </c>
      <c r="B16" s="69">
        <f>+'[1]Ejecucion Presupuestaria'!G15+'[1]Enviado a Cobrar'!M45</f>
        <v>171387705.24000001</v>
      </c>
      <c r="C16" s="70">
        <f>+'[1]Ejecucion Presupuestaria'!G15</f>
        <v>58446403.649999999</v>
      </c>
      <c r="D16" s="70"/>
    </row>
    <row r="17" spans="1:4" x14ac:dyDescent="0.25">
      <c r="A17" s="67" t="s">
        <v>62</v>
      </c>
      <c r="B17" s="69">
        <f>+'[1]Ejecucion Presupuestaria'!G14</f>
        <v>57221269.310000002</v>
      </c>
      <c r="C17" s="70">
        <f>+'[1]Ejecucion Presupuestaria'!G14</f>
        <v>57221269.310000002</v>
      </c>
      <c r="D17" s="70"/>
    </row>
    <row r="18" spans="1:4" x14ac:dyDescent="0.25">
      <c r="A18" s="67" t="s">
        <v>63</v>
      </c>
      <c r="B18" s="69" t="s">
        <v>79</v>
      </c>
      <c r="C18" s="70"/>
      <c r="D18" s="70"/>
    </row>
    <row r="19" spans="1:4" x14ac:dyDescent="0.25">
      <c r="A19" s="66" t="s">
        <v>64</v>
      </c>
      <c r="B19" s="71">
        <f>SUM(B15:B18)</f>
        <v>228608974.55000001</v>
      </c>
      <c r="C19" s="70"/>
      <c r="D19" s="70"/>
    </row>
    <row r="20" spans="1:4" x14ac:dyDescent="0.25">
      <c r="A20" s="72"/>
      <c r="C20" s="70"/>
      <c r="D20" s="70"/>
    </row>
    <row r="21" spans="1:4" x14ac:dyDescent="0.25">
      <c r="A21" s="73" t="s">
        <v>65</v>
      </c>
      <c r="C21" s="70"/>
      <c r="D21" s="70"/>
    </row>
    <row r="22" spans="1:4" ht="15.75" customHeight="1" x14ac:dyDescent="0.25">
      <c r="A22" s="67" t="s">
        <v>66</v>
      </c>
      <c r="B22" s="74">
        <f>+'[1]Ejecucion Presupuestaria'!Q6</f>
        <v>54887851.840000004</v>
      </c>
      <c r="C22" s="70">
        <f>+'[1]Ejecucion Presupuestaria'!Q6</f>
        <v>54887851.840000004</v>
      </c>
      <c r="D22" s="70"/>
    </row>
    <row r="23" spans="1:4" x14ac:dyDescent="0.25">
      <c r="A23" s="67" t="s">
        <v>67</v>
      </c>
      <c r="B23" s="74">
        <v>26304739.829999998</v>
      </c>
      <c r="C23" s="70"/>
      <c r="D23" s="70"/>
    </row>
    <row r="24" spans="1:4" x14ac:dyDescent="0.25">
      <c r="A24" s="67" t="s">
        <v>68</v>
      </c>
      <c r="B24" s="74">
        <f>+'[1]Consumo x Inventario'!C22</f>
        <v>31759549.079999998</v>
      </c>
      <c r="C24" s="70">
        <f>+'[1]Ejecucion Presupuestaria'!Q8</f>
        <v>23772524.23</v>
      </c>
      <c r="D24" s="70"/>
    </row>
    <row r="25" spans="1:4" x14ac:dyDescent="0.25">
      <c r="A25" s="67" t="s">
        <v>69</v>
      </c>
      <c r="B25" s="74">
        <f>+'[1]Activo Fijo'!D23+'[1]Pagos Anticipados '!L20</f>
        <v>1773625.8199078869</v>
      </c>
      <c r="C25" s="70">
        <f>+'[1]Activo Fijo'!D23+'[1]Pagos Anticipados '!L20</f>
        <v>1773625.8199078869</v>
      </c>
      <c r="D25" s="70"/>
    </row>
    <row r="26" spans="1:4" x14ac:dyDescent="0.25">
      <c r="A26" s="67" t="s">
        <v>70</v>
      </c>
      <c r="B26" s="68"/>
      <c r="C26" s="70"/>
      <c r="D26" s="70"/>
    </row>
    <row r="27" spans="1:4" x14ac:dyDescent="0.25">
      <c r="A27" s="67" t="s">
        <v>71</v>
      </c>
      <c r="B27" s="69">
        <f>+'[1]Ejecucion Presupuestaria'!Q7-B28</f>
        <v>7501108.629999999</v>
      </c>
      <c r="C27" s="70">
        <f>+'[1]Ejecucion Presupuestaria'!Q7</f>
        <v>7501608.629999999</v>
      </c>
      <c r="D27" s="70"/>
    </row>
    <row r="28" spans="1:4" x14ac:dyDescent="0.25">
      <c r="A28" s="67" t="s">
        <v>72</v>
      </c>
      <c r="B28" s="69">
        <f>+'[1]Ejecucion Presupuestaria'!J183</f>
        <v>500</v>
      </c>
      <c r="C28" s="70"/>
      <c r="D28" s="70"/>
    </row>
    <row r="29" spans="1:4" x14ac:dyDescent="0.25">
      <c r="A29" s="66" t="s">
        <v>73</v>
      </c>
      <c r="B29" s="75">
        <f>SUM(B22:B28)</f>
        <v>122227375.19990788</v>
      </c>
      <c r="C29" s="70"/>
      <c r="D29" s="70"/>
    </row>
    <row r="30" spans="1:4" x14ac:dyDescent="0.25">
      <c r="A30" s="72"/>
      <c r="C30" s="70"/>
      <c r="D30" s="70"/>
    </row>
    <row r="31" spans="1:4" x14ac:dyDescent="0.25">
      <c r="A31" s="67" t="s">
        <v>74</v>
      </c>
      <c r="B31" s="68" t="s">
        <v>75</v>
      </c>
      <c r="C31" s="70"/>
      <c r="D31" s="70"/>
    </row>
    <row r="32" spans="1:4" x14ac:dyDescent="0.25">
      <c r="A32" s="72"/>
      <c r="C32" s="70"/>
      <c r="D32" s="70"/>
    </row>
    <row r="33" spans="1:4" x14ac:dyDescent="0.25">
      <c r="A33" s="67" t="s">
        <v>76</v>
      </c>
      <c r="B33" s="68">
        <v>0</v>
      </c>
      <c r="C33" s="70">
        <f>+'[1]Ejecucion Presupuestaria'!Q9</f>
        <v>5870129.25</v>
      </c>
      <c r="D33" s="70"/>
    </row>
    <row r="34" spans="1:4" x14ac:dyDescent="0.25">
      <c r="A34" s="72"/>
      <c r="C34" s="70"/>
      <c r="D34" s="70"/>
    </row>
    <row r="35" spans="1:4" x14ac:dyDescent="0.25">
      <c r="A35" s="66" t="s">
        <v>49</v>
      </c>
      <c r="B35" s="76">
        <f>+B19-B29</f>
        <v>106381599.35009213</v>
      </c>
      <c r="C35" s="70">
        <f>+B35-'[1]Flujo de Efectivo Mensual'!B59</f>
        <v>82746040.340092123</v>
      </c>
      <c r="D35" s="70"/>
    </row>
    <row r="36" spans="1:4" x14ac:dyDescent="0.25">
      <c r="A36" s="72"/>
      <c r="C36" s="70"/>
      <c r="D36" s="70"/>
    </row>
    <row r="37" spans="1:4" x14ac:dyDescent="0.25">
      <c r="A37" s="77" t="s">
        <v>77</v>
      </c>
      <c r="C37" s="70"/>
      <c r="D37" s="70"/>
    </row>
    <row r="38" spans="1:4" x14ac:dyDescent="0.25">
      <c r="A38" s="67" t="s">
        <v>78</v>
      </c>
      <c r="B38" s="68">
        <v>0</v>
      </c>
      <c r="C38" s="70"/>
      <c r="D38" s="70"/>
    </row>
    <row r="39" spans="1:4" x14ac:dyDescent="0.25">
      <c r="A39" s="67" t="s">
        <v>51</v>
      </c>
      <c r="B39" s="68">
        <v>0</v>
      </c>
      <c r="C39" s="70"/>
      <c r="D39" s="70"/>
    </row>
    <row r="40" spans="1:4" ht="16.5" thickBot="1" x14ac:dyDescent="0.3">
      <c r="A40" s="78"/>
      <c r="B40" s="79">
        <v>0</v>
      </c>
      <c r="C40" s="70"/>
      <c r="D40" s="70"/>
    </row>
    <row r="41" spans="1:4" ht="16.5" thickTop="1" x14ac:dyDescent="0.25">
      <c r="A41" s="72"/>
      <c r="C41" s="70"/>
      <c r="D41" s="70"/>
    </row>
    <row r="42" spans="1:4" x14ac:dyDescent="0.25">
      <c r="A42" s="80"/>
      <c r="C42" s="70"/>
      <c r="D42" s="70"/>
    </row>
    <row r="43" spans="1:4" x14ac:dyDescent="0.25">
      <c r="A43" s="80"/>
      <c r="C43" s="81"/>
      <c r="D43" s="81"/>
    </row>
    <row r="44" spans="1:4" x14ac:dyDescent="0.25">
      <c r="A44" s="80"/>
      <c r="C44" s="81"/>
      <c r="D44" s="81"/>
    </row>
    <row r="45" spans="1:4" x14ac:dyDescent="0.25">
      <c r="A45" s="80"/>
      <c r="C45" s="81"/>
      <c r="D45" s="81"/>
    </row>
    <row r="46" spans="1:4" x14ac:dyDescent="0.25">
      <c r="C46" s="81"/>
      <c r="D46" s="81"/>
    </row>
    <row r="47" spans="1:4" x14ac:dyDescent="0.25">
      <c r="A47" s="45" t="s">
        <v>54</v>
      </c>
      <c r="C47" s="81"/>
      <c r="D47" s="81"/>
    </row>
    <row r="48" spans="1:4" x14ac:dyDescent="0.25">
      <c r="A48" s="46" t="s">
        <v>55</v>
      </c>
    </row>
  </sheetData>
  <mergeCells count="1">
    <mergeCell ref="A12:B12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A3DC4-DD0A-4391-98CF-6E4350D07844}">
  <dimension ref="A1:O71"/>
  <sheetViews>
    <sheetView topLeftCell="A10" workbookViewId="0">
      <selection activeCell="B20" sqref="B20"/>
    </sheetView>
  </sheetViews>
  <sheetFormatPr baseColWidth="10" defaultColWidth="11.42578125" defaultRowHeight="15.75" x14ac:dyDescent="0.25"/>
  <cols>
    <col min="1" max="1" width="58.7109375" style="6" customWidth="1"/>
    <col min="2" max="2" width="21.42578125" style="5" customWidth="1"/>
    <col min="3" max="3" width="18.85546875" style="33" customWidth="1"/>
    <col min="4" max="5" width="18.85546875" style="43" hidden="1" customWidth="1"/>
    <col min="6" max="6" width="18.5703125" style="43" hidden="1" customWidth="1"/>
    <col min="7" max="7" width="23.28515625" style="43" hidden="1" customWidth="1"/>
    <col min="8" max="8" width="40.28515625" style="5" hidden="1" customWidth="1"/>
    <col min="9" max="9" width="17.42578125" style="5" hidden="1" customWidth="1"/>
    <col min="10" max="10" width="17.42578125" style="5" bestFit="1" customWidth="1"/>
    <col min="11" max="12" width="13.28515625" style="5" bestFit="1" customWidth="1"/>
    <col min="13" max="13" width="18.7109375" style="5" bestFit="1" customWidth="1"/>
    <col min="14" max="14" width="17.42578125" style="6" bestFit="1" customWidth="1"/>
    <col min="15" max="15" width="19.7109375" style="6" customWidth="1"/>
    <col min="16" max="16384" width="11.42578125" style="6"/>
  </cols>
  <sheetData>
    <row r="1" spans="1:15" x14ac:dyDescent="0.25">
      <c r="E1" s="4"/>
    </row>
    <row r="2" spans="1:15" x14ac:dyDescent="0.25">
      <c r="E2" s="4"/>
    </row>
    <row r="3" spans="1:15" x14ac:dyDescent="0.25">
      <c r="E3" s="4"/>
    </row>
    <row r="4" spans="1:15" x14ac:dyDescent="0.25">
      <c r="A4" s="82" t="s">
        <v>80</v>
      </c>
      <c r="B4" s="82"/>
      <c r="C4" s="82"/>
      <c r="E4" s="4"/>
    </row>
    <row r="5" spans="1:15" x14ac:dyDescent="0.25">
      <c r="A5" s="62" t="s">
        <v>81</v>
      </c>
      <c r="B5" s="62"/>
      <c r="C5" s="62"/>
      <c r="E5" s="4"/>
      <c r="G5" s="43" t="s">
        <v>82</v>
      </c>
      <c r="H5" s="5" t="s">
        <v>83</v>
      </c>
      <c r="I5" s="5" t="s">
        <v>84</v>
      </c>
    </row>
    <row r="6" spans="1:15" x14ac:dyDescent="0.25">
      <c r="A6" s="83" t="s">
        <v>85</v>
      </c>
      <c r="B6" s="83"/>
      <c r="C6" s="83"/>
      <c r="E6" s="4"/>
      <c r="G6" s="43">
        <v>2.1</v>
      </c>
      <c r="H6" s="43" t="s">
        <v>86</v>
      </c>
      <c r="I6" s="5">
        <v>50532390.839999996</v>
      </c>
    </row>
    <row r="7" spans="1:15" x14ac:dyDescent="0.25">
      <c r="A7" s="83" t="s">
        <v>87</v>
      </c>
      <c r="B7" s="83"/>
      <c r="C7" s="83"/>
      <c r="E7" s="4"/>
      <c r="G7" s="43">
        <v>2.2000000000000002</v>
      </c>
      <c r="H7" s="43" t="s">
        <v>88</v>
      </c>
      <c r="I7" s="5">
        <v>6911022.459999999</v>
      </c>
    </row>
    <row r="8" spans="1:15" x14ac:dyDescent="0.25">
      <c r="A8" s="84"/>
      <c r="B8" s="43"/>
      <c r="E8" s="4"/>
      <c r="G8" s="43">
        <v>2.2999999999999998</v>
      </c>
      <c r="H8" s="43" t="s">
        <v>89</v>
      </c>
      <c r="I8" s="5">
        <v>28228087.989999995</v>
      </c>
    </row>
    <row r="9" spans="1:15" x14ac:dyDescent="0.25">
      <c r="A9" s="84"/>
      <c r="B9" s="43"/>
      <c r="D9" s="43">
        <f>+D13+D14</f>
        <v>115667672.96000001</v>
      </c>
      <c r="E9" s="4"/>
      <c r="G9" s="43">
        <v>2.6</v>
      </c>
      <c r="H9" s="43" t="s">
        <v>90</v>
      </c>
      <c r="I9" s="43">
        <v>8168060.4199999999</v>
      </c>
      <c r="N9" s="5"/>
      <c r="O9" s="5"/>
    </row>
    <row r="10" spans="1:15" x14ac:dyDescent="0.25">
      <c r="A10" s="85" t="s">
        <v>91</v>
      </c>
      <c r="B10" s="43"/>
      <c r="E10" s="4">
        <f>+'[1]Ejecucion Presupuestaria'!J17</f>
        <v>115667672.96000001</v>
      </c>
      <c r="G10" s="86" t="s">
        <v>92</v>
      </c>
      <c r="H10" s="86"/>
      <c r="I10" s="86">
        <v>93839561.709999993</v>
      </c>
      <c r="N10" s="5"/>
      <c r="O10" s="5"/>
    </row>
    <row r="11" spans="1:15" hidden="1" x14ac:dyDescent="0.25">
      <c r="A11" s="87" t="s">
        <v>93</v>
      </c>
      <c r="B11" s="21">
        <v>0</v>
      </c>
      <c r="C11" s="88"/>
      <c r="E11" s="4"/>
      <c r="H11" s="43"/>
      <c r="I11" s="43"/>
      <c r="N11" s="5"/>
      <c r="O11" s="5"/>
    </row>
    <row r="12" spans="1:15" hidden="1" x14ac:dyDescent="0.25">
      <c r="A12" s="87" t="s">
        <v>94</v>
      </c>
      <c r="B12" s="21">
        <v>0</v>
      </c>
      <c r="C12" s="88"/>
      <c r="E12" s="4"/>
      <c r="H12" s="43"/>
      <c r="I12" s="43"/>
      <c r="N12" s="5"/>
      <c r="O12" s="5"/>
    </row>
    <row r="13" spans="1:15" x14ac:dyDescent="0.25">
      <c r="A13" s="87" t="s">
        <v>95</v>
      </c>
      <c r="B13" s="21">
        <f>+'[1]Ejecucion Presupuestaria'!G15</f>
        <v>58446403.649999999</v>
      </c>
      <c r="C13" s="89"/>
      <c r="D13" s="43">
        <f>+'[1]Ejecucion Presupuestaria'!G15</f>
        <v>58446403.649999999</v>
      </c>
      <c r="E13" s="4"/>
      <c r="H13" s="43"/>
      <c r="I13" s="43"/>
      <c r="N13" s="5"/>
      <c r="O13" s="5"/>
    </row>
    <row r="14" spans="1:15" x14ac:dyDescent="0.25">
      <c r="A14" s="87" t="s">
        <v>96</v>
      </c>
      <c r="B14" s="21">
        <f>+'[1]Ejecucion Presupuestaria'!G14</f>
        <v>57221269.310000002</v>
      </c>
      <c r="C14" s="89"/>
      <c r="D14" s="43">
        <f>+'[1]Ejecucion Presupuestaria'!G14</f>
        <v>57221269.310000002</v>
      </c>
      <c r="E14" s="4"/>
      <c r="H14" s="43"/>
      <c r="I14" s="43"/>
      <c r="N14" s="5"/>
      <c r="O14" s="5"/>
    </row>
    <row r="15" spans="1:15" hidden="1" x14ac:dyDescent="0.25">
      <c r="A15" s="87" t="s">
        <v>97</v>
      </c>
      <c r="B15" s="21"/>
      <c r="C15" s="89"/>
      <c r="E15" s="4"/>
      <c r="H15" s="43"/>
      <c r="I15" s="43"/>
      <c r="N15" s="5"/>
      <c r="O15" s="5"/>
    </row>
    <row r="16" spans="1:15" hidden="1" x14ac:dyDescent="0.25">
      <c r="A16" s="87" t="s">
        <v>98</v>
      </c>
      <c r="B16" s="21"/>
      <c r="C16" s="89"/>
      <c r="E16" s="4"/>
      <c r="H16" s="43"/>
      <c r="I16" s="43"/>
      <c r="N16" s="5"/>
      <c r="O16" s="5"/>
    </row>
    <row r="17" spans="1:15" hidden="1" x14ac:dyDescent="0.25">
      <c r="A17" s="87" t="s">
        <v>99</v>
      </c>
      <c r="B17" s="21"/>
      <c r="C17" s="89"/>
      <c r="E17" s="4"/>
      <c r="H17" s="43"/>
      <c r="I17" s="43"/>
      <c r="N17" s="5"/>
      <c r="O17" s="5"/>
    </row>
    <row r="18" spans="1:15" x14ac:dyDescent="0.25">
      <c r="A18" s="87" t="s">
        <v>100</v>
      </c>
      <c r="B18" s="21" t="s">
        <v>79</v>
      </c>
      <c r="C18" s="35"/>
      <c r="D18" s="43">
        <f>+'[1]Ejecucion Presupuestaria'!J14</f>
        <v>0</v>
      </c>
      <c r="E18" s="4"/>
      <c r="H18" s="43"/>
      <c r="I18" s="43"/>
      <c r="N18" s="5"/>
      <c r="O18" s="5"/>
    </row>
    <row r="19" spans="1:15" ht="31.5" hidden="1" x14ac:dyDescent="0.25">
      <c r="A19" s="87" t="s">
        <v>101</v>
      </c>
      <c r="B19" s="21">
        <v>0</v>
      </c>
      <c r="C19" s="89"/>
      <c r="E19" s="4"/>
      <c r="H19" s="43"/>
      <c r="I19" s="43"/>
      <c r="N19" s="5"/>
      <c r="O19" s="5"/>
    </row>
    <row r="20" spans="1:15" x14ac:dyDescent="0.25">
      <c r="A20" s="87" t="s">
        <v>102</v>
      </c>
      <c r="B20" s="21">
        <f t="shared" ref="B20:B26" si="0">+C20-D20</f>
        <v>-48074690.030000001</v>
      </c>
      <c r="C20" s="35"/>
      <c r="D20" s="43">
        <f>+'[1]Ejecucion Presupuestaria'!Q6-D21</f>
        <v>48074690.030000001</v>
      </c>
      <c r="E20" s="4"/>
      <c r="H20" s="90" t="s">
        <v>103</v>
      </c>
      <c r="I20" s="43"/>
      <c r="N20" s="5"/>
      <c r="O20" s="5"/>
    </row>
    <row r="21" spans="1:15" x14ac:dyDescent="0.25">
      <c r="A21" s="87" t="s">
        <v>104</v>
      </c>
      <c r="B21" s="21">
        <f t="shared" si="0"/>
        <v>-6813161.8099999996</v>
      </c>
      <c r="C21" s="35"/>
      <c r="D21" s="43">
        <f>+'[1]Ejecucion Presupuestaria'!J78</f>
        <v>6813161.8099999996</v>
      </c>
      <c r="E21" s="4"/>
      <c r="G21" s="43" t="s">
        <v>105</v>
      </c>
      <c r="H21" s="91">
        <v>51672923.280000001</v>
      </c>
      <c r="I21" s="43"/>
      <c r="N21" s="5"/>
      <c r="O21" s="5"/>
    </row>
    <row r="22" spans="1:15" hidden="1" x14ac:dyDescent="0.25">
      <c r="A22" s="87" t="s">
        <v>106</v>
      </c>
      <c r="B22" s="21">
        <f t="shared" si="0"/>
        <v>0</v>
      </c>
      <c r="C22" s="89"/>
      <c r="E22" s="4"/>
      <c r="H22" s="91"/>
      <c r="I22" s="43"/>
    </row>
    <row r="23" spans="1:15" x14ac:dyDescent="0.25">
      <c r="A23" s="87" t="s">
        <v>107</v>
      </c>
      <c r="B23" s="21">
        <f t="shared" si="0"/>
        <v>-23772524.23</v>
      </c>
      <c r="C23" s="35"/>
      <c r="D23" s="43">
        <f>+'[1]Ejecucion Presupuestaria'!Q8</f>
        <v>23772524.23</v>
      </c>
      <c r="E23" s="4"/>
      <c r="G23" s="43" t="s">
        <v>108</v>
      </c>
      <c r="H23" s="91">
        <v>229896.54</v>
      </c>
      <c r="I23" s="43"/>
    </row>
    <row r="24" spans="1:15" hidden="1" x14ac:dyDescent="0.25">
      <c r="A24" s="87" t="s">
        <v>109</v>
      </c>
      <c r="B24" s="21">
        <f t="shared" si="0"/>
        <v>0</v>
      </c>
      <c r="C24" s="89"/>
      <c r="E24" s="4"/>
      <c r="H24" s="91"/>
      <c r="I24" s="43"/>
    </row>
    <row r="25" spans="1:15" hidden="1" x14ac:dyDescent="0.25">
      <c r="A25" s="87" t="s">
        <v>110</v>
      </c>
      <c r="B25" s="21">
        <f t="shared" si="0"/>
        <v>0</v>
      </c>
      <c r="C25" s="89"/>
      <c r="E25" s="4"/>
      <c r="H25" s="91"/>
      <c r="I25" s="43"/>
    </row>
    <row r="26" spans="1:15" x14ac:dyDescent="0.25">
      <c r="A26" s="87" t="s">
        <v>111</v>
      </c>
      <c r="B26" s="21">
        <f t="shared" si="0"/>
        <v>-7501608.629999999</v>
      </c>
      <c r="C26" s="89"/>
      <c r="D26" s="43">
        <f>+'[1]Ejecucion Presupuestaria'!J87</f>
        <v>7501608.629999999</v>
      </c>
      <c r="E26" s="4"/>
      <c r="G26" s="43" t="s">
        <v>112</v>
      </c>
      <c r="H26" s="92">
        <f>+[3]Hoja1!$J$104</f>
        <v>5267664.29</v>
      </c>
      <c r="I26" s="43"/>
    </row>
    <row r="27" spans="1:15" x14ac:dyDescent="0.25">
      <c r="A27" s="93" t="s">
        <v>113</v>
      </c>
      <c r="B27" s="94">
        <f>SUM(B11:B26)</f>
        <v>29505688.260000002</v>
      </c>
      <c r="C27" s="95"/>
      <c r="E27" s="4">
        <f>SUM(D20:D26)</f>
        <v>86161984.700000003</v>
      </c>
      <c r="H27" s="86">
        <f>SUM(H21:H26)</f>
        <v>57170484.109999999</v>
      </c>
      <c r="I27" s="43"/>
    </row>
    <row r="28" spans="1:15" x14ac:dyDescent="0.25">
      <c r="A28" s="96"/>
      <c r="B28" s="97"/>
      <c r="C28" s="98"/>
      <c r="E28" s="4"/>
      <c r="H28" s="43"/>
      <c r="I28" s="43"/>
    </row>
    <row r="29" spans="1:15" x14ac:dyDescent="0.25">
      <c r="A29" s="99" t="s">
        <v>114</v>
      </c>
      <c r="B29" s="100"/>
      <c r="C29" s="101"/>
      <c r="E29" s="4"/>
      <c r="H29" s="43"/>
      <c r="I29" s="43"/>
    </row>
    <row r="30" spans="1:15" hidden="1" x14ac:dyDescent="0.25">
      <c r="A30" s="102" t="s">
        <v>115</v>
      </c>
      <c r="B30" s="21">
        <v>0</v>
      </c>
      <c r="C30" s="103"/>
      <c r="E30" s="4"/>
      <c r="H30" s="43"/>
      <c r="I30" s="43"/>
    </row>
    <row r="31" spans="1:15" hidden="1" x14ac:dyDescent="0.25">
      <c r="A31" s="87" t="s">
        <v>116</v>
      </c>
      <c r="B31" s="21">
        <v>0</v>
      </c>
      <c r="C31" s="103"/>
      <c r="E31" s="4"/>
      <c r="H31" s="43"/>
      <c r="I31" s="43"/>
    </row>
    <row r="32" spans="1:15" ht="31.5" hidden="1" x14ac:dyDescent="0.25">
      <c r="A32" s="87" t="s">
        <v>117</v>
      </c>
      <c r="B32" s="21">
        <v>0</v>
      </c>
      <c r="C32" s="103"/>
      <c r="E32" s="4"/>
      <c r="H32" s="43"/>
      <c r="I32" s="43"/>
    </row>
    <row r="33" spans="1:9" ht="31.5" hidden="1" x14ac:dyDescent="0.25">
      <c r="A33" s="87" t="s">
        <v>118</v>
      </c>
      <c r="B33" s="21">
        <v>0</v>
      </c>
      <c r="C33" s="103"/>
      <c r="E33" s="4"/>
      <c r="H33" s="43"/>
      <c r="I33" s="43"/>
    </row>
    <row r="34" spans="1:9" ht="31.5" hidden="1" x14ac:dyDescent="0.25">
      <c r="A34" s="87" t="s">
        <v>119</v>
      </c>
      <c r="B34" s="21">
        <v>0</v>
      </c>
      <c r="C34" s="103"/>
      <c r="E34" s="4"/>
      <c r="H34" s="43"/>
      <c r="I34" s="43"/>
    </row>
    <row r="35" spans="1:9" hidden="1" x14ac:dyDescent="0.25">
      <c r="A35" s="87" t="s">
        <v>100</v>
      </c>
      <c r="B35" s="21">
        <v>0</v>
      </c>
      <c r="C35" s="103"/>
      <c r="E35" s="4"/>
      <c r="H35" s="43"/>
      <c r="I35" s="43"/>
    </row>
    <row r="36" spans="1:9" x14ac:dyDescent="0.25">
      <c r="A36" s="87" t="s">
        <v>120</v>
      </c>
      <c r="B36" s="21">
        <f>+C36-D36</f>
        <v>-5870129.25</v>
      </c>
      <c r="D36" s="43">
        <f>+'[1]Ejecucion Presupuestaria'!Q9</f>
        <v>5870129.25</v>
      </c>
      <c r="E36" s="4"/>
      <c r="F36" s="90"/>
      <c r="G36" s="90"/>
      <c r="H36" s="90"/>
      <c r="I36" s="43"/>
    </row>
    <row r="37" spans="1:9" ht="31.5" hidden="1" x14ac:dyDescent="0.25">
      <c r="A37" s="87" t="s">
        <v>121</v>
      </c>
      <c r="B37" s="21">
        <v>0</v>
      </c>
      <c r="C37" s="31"/>
      <c r="E37" s="4"/>
      <c r="H37" s="43"/>
      <c r="I37" s="43"/>
    </row>
    <row r="38" spans="1:9" ht="31.5" hidden="1" x14ac:dyDescent="0.25">
      <c r="A38" s="87" t="s">
        <v>122</v>
      </c>
      <c r="B38" s="21">
        <v>0</v>
      </c>
      <c r="C38" s="31"/>
      <c r="E38" s="4"/>
      <c r="H38" s="43"/>
      <c r="I38" s="43"/>
    </row>
    <row r="39" spans="1:9" ht="31.5" hidden="1" x14ac:dyDescent="0.25">
      <c r="A39" s="87" t="s">
        <v>123</v>
      </c>
      <c r="B39" s="21">
        <v>0</v>
      </c>
      <c r="C39" s="31"/>
      <c r="E39" s="4"/>
      <c r="H39" s="43"/>
      <c r="I39" s="43"/>
    </row>
    <row r="40" spans="1:9" ht="31.5" hidden="1" x14ac:dyDescent="0.25">
      <c r="A40" s="87" t="s">
        <v>124</v>
      </c>
      <c r="B40" s="21">
        <v>0</v>
      </c>
      <c r="C40" s="31"/>
      <c r="E40" s="4"/>
      <c r="H40" s="43"/>
      <c r="I40" s="43"/>
    </row>
    <row r="41" spans="1:9" hidden="1" x14ac:dyDescent="0.25">
      <c r="A41" s="87" t="s">
        <v>125</v>
      </c>
      <c r="B41" s="21">
        <v>0</v>
      </c>
      <c r="C41" s="31"/>
      <c r="E41" s="4"/>
      <c r="H41" s="43"/>
      <c r="I41" s="43"/>
    </row>
    <row r="42" spans="1:9" x14ac:dyDescent="0.25">
      <c r="A42" s="87" t="s">
        <v>111</v>
      </c>
      <c r="B42" s="104">
        <v>0</v>
      </c>
      <c r="C42" s="31"/>
      <c r="E42" s="4"/>
      <c r="H42" s="43"/>
      <c r="I42" s="43"/>
    </row>
    <row r="43" spans="1:9" x14ac:dyDescent="0.25">
      <c r="A43" s="99" t="s">
        <v>126</v>
      </c>
      <c r="B43" s="105">
        <f>SUM(B30:B42)</f>
        <v>-5870129.25</v>
      </c>
      <c r="C43" s="95"/>
      <c r="E43" s="4"/>
      <c r="H43" s="43"/>
      <c r="I43" s="43"/>
    </row>
    <row r="44" spans="1:9" x14ac:dyDescent="0.25">
      <c r="A44" s="96"/>
      <c r="B44" s="97"/>
      <c r="C44" s="98"/>
      <c r="D44" s="43">
        <f>SUM(D20:D43)</f>
        <v>92032113.950000003</v>
      </c>
      <c r="E44" s="4"/>
      <c r="H44" s="43"/>
      <c r="I44" s="43"/>
    </row>
    <row r="45" spans="1:9" x14ac:dyDescent="0.25">
      <c r="A45" s="99" t="s">
        <v>127</v>
      </c>
      <c r="B45" s="100"/>
      <c r="C45" s="101"/>
      <c r="D45" s="43">
        <f>+'[1]Ejecucion Presupuestaria'!Q10</f>
        <v>92032113.950000003</v>
      </c>
      <c r="E45" s="4"/>
      <c r="H45" s="43"/>
      <c r="I45" s="43"/>
    </row>
    <row r="46" spans="1:9" hidden="1" x14ac:dyDescent="0.25">
      <c r="A46" s="87" t="s">
        <v>128</v>
      </c>
      <c r="B46" s="21">
        <v>0</v>
      </c>
      <c r="C46" s="101"/>
      <c r="E46" s="4"/>
      <c r="H46" s="43"/>
      <c r="I46" s="43"/>
    </row>
    <row r="47" spans="1:9" hidden="1" x14ac:dyDescent="0.25">
      <c r="A47" s="87" t="s">
        <v>129</v>
      </c>
      <c r="B47" s="21">
        <v>0</v>
      </c>
      <c r="C47" s="101"/>
      <c r="E47" s="4"/>
      <c r="H47" s="43"/>
      <c r="I47" s="43"/>
    </row>
    <row r="48" spans="1:9" hidden="1" x14ac:dyDescent="0.25">
      <c r="A48" s="87" t="s">
        <v>130</v>
      </c>
      <c r="B48" s="21">
        <v>0</v>
      </c>
      <c r="C48" s="101"/>
      <c r="E48" s="4"/>
      <c r="H48" s="43"/>
      <c r="I48" s="43"/>
    </row>
    <row r="49" spans="1:9" ht="31.5" hidden="1" x14ac:dyDescent="0.25">
      <c r="A49" s="87" t="s">
        <v>131</v>
      </c>
      <c r="B49" s="21">
        <v>0</v>
      </c>
      <c r="C49" s="101"/>
      <c r="E49" s="4"/>
      <c r="H49" s="43"/>
      <c r="I49" s="43"/>
    </row>
    <row r="50" spans="1:9" hidden="1" x14ac:dyDescent="0.25">
      <c r="A50" s="87" t="s">
        <v>100</v>
      </c>
      <c r="B50" s="21">
        <v>0</v>
      </c>
      <c r="C50" s="101"/>
      <c r="E50" s="4"/>
      <c r="H50" s="43"/>
      <c r="I50" s="43"/>
    </row>
    <row r="51" spans="1:9" ht="31.5" hidden="1" x14ac:dyDescent="0.25">
      <c r="A51" s="87" t="s">
        <v>132</v>
      </c>
      <c r="B51" s="21">
        <v>0</v>
      </c>
      <c r="C51" s="101"/>
      <c r="E51" s="4"/>
      <c r="H51" s="43"/>
      <c r="I51" s="43"/>
    </row>
    <row r="52" spans="1:9" ht="31.5" hidden="1" x14ac:dyDescent="0.25">
      <c r="A52" s="87" t="s">
        <v>133</v>
      </c>
      <c r="B52" s="21">
        <v>0</v>
      </c>
      <c r="C52" s="101"/>
      <c r="E52" s="4"/>
      <c r="H52" s="43"/>
      <c r="I52" s="43"/>
    </row>
    <row r="53" spans="1:9" hidden="1" x14ac:dyDescent="0.25">
      <c r="A53" s="87" t="s">
        <v>134</v>
      </c>
      <c r="B53" s="21">
        <v>0</v>
      </c>
      <c r="C53" s="101"/>
      <c r="E53" s="4"/>
      <c r="H53" s="43"/>
      <c r="I53" s="43"/>
    </row>
    <row r="54" spans="1:9" hidden="1" x14ac:dyDescent="0.25">
      <c r="A54" s="87" t="s">
        <v>135</v>
      </c>
      <c r="B54" s="21">
        <v>0</v>
      </c>
      <c r="C54" s="101"/>
      <c r="E54" s="4"/>
      <c r="H54" s="43"/>
      <c r="I54" s="43"/>
    </row>
    <row r="55" spans="1:9" ht="31.5" hidden="1" x14ac:dyDescent="0.25">
      <c r="A55" s="87" t="s">
        <v>136</v>
      </c>
      <c r="B55" s="21">
        <v>0</v>
      </c>
      <c r="C55" s="101"/>
      <c r="E55" s="4"/>
      <c r="H55" s="43"/>
      <c r="I55" s="43"/>
    </row>
    <row r="56" spans="1:9" hidden="1" x14ac:dyDescent="0.25">
      <c r="A56" s="87" t="s">
        <v>137</v>
      </c>
      <c r="B56" s="104">
        <v>0</v>
      </c>
      <c r="C56" s="101"/>
      <c r="E56" s="4"/>
      <c r="H56" s="43"/>
      <c r="I56" s="43"/>
    </row>
    <row r="57" spans="1:9" hidden="1" x14ac:dyDescent="0.25">
      <c r="A57" s="99" t="s">
        <v>138</v>
      </c>
      <c r="B57" s="94">
        <f>+B46+B47+B48+B49+B50-B51-B52-B53-B54-B55-B56</f>
        <v>0</v>
      </c>
      <c r="C57" s="101"/>
      <c r="D57" s="43">
        <f>+D44-D45</f>
        <v>0</v>
      </c>
      <c r="E57" s="4"/>
      <c r="H57" s="43"/>
      <c r="I57" s="43"/>
    </row>
    <row r="58" spans="1:9" x14ac:dyDescent="0.25">
      <c r="A58" s="96"/>
      <c r="B58" s="43"/>
      <c r="C58" s="101"/>
      <c r="E58" s="4"/>
      <c r="H58" s="43"/>
      <c r="I58" s="43"/>
    </row>
    <row r="59" spans="1:9" ht="31.5" x14ac:dyDescent="0.25">
      <c r="A59" s="87" t="s">
        <v>139</v>
      </c>
      <c r="B59" s="21">
        <f>+B27+B43</f>
        <v>23635559.010000002</v>
      </c>
      <c r="C59" s="101"/>
      <c r="E59" s="4"/>
      <c r="H59" s="43"/>
      <c r="I59" s="43"/>
    </row>
    <row r="60" spans="1:9" x14ac:dyDescent="0.25">
      <c r="A60" s="87" t="s">
        <v>140</v>
      </c>
      <c r="B60" s="104">
        <f>+'[1]Efectivo y Equivalente a efecti'!E27</f>
        <v>239229991.33999997</v>
      </c>
      <c r="C60" s="101"/>
      <c r="D60" s="43" t="s">
        <v>141</v>
      </c>
      <c r="E60" s="4"/>
      <c r="H60" s="43"/>
      <c r="I60" s="43"/>
    </row>
    <row r="61" spans="1:9" x14ac:dyDescent="0.25">
      <c r="A61" s="93" t="s">
        <v>142</v>
      </c>
      <c r="B61" s="94">
        <f>B59+B60</f>
        <v>262865550.34999996</v>
      </c>
      <c r="C61" s="101"/>
      <c r="D61" s="43" t="s">
        <v>143</v>
      </c>
      <c r="E61" s="4"/>
      <c r="H61" s="43"/>
      <c r="I61" s="43"/>
    </row>
    <row r="62" spans="1:9" x14ac:dyDescent="0.25">
      <c r="A62" s="33"/>
      <c r="B62" s="43"/>
      <c r="C62" s="101"/>
      <c r="E62" s="106"/>
      <c r="H62" s="43"/>
      <c r="I62" s="43"/>
    </row>
    <row r="63" spans="1:9" x14ac:dyDescent="0.25">
      <c r="A63" s="33"/>
      <c r="B63" s="35"/>
      <c r="C63" s="101"/>
      <c r="D63" s="33"/>
      <c r="E63" s="107"/>
      <c r="H63" s="43"/>
      <c r="I63" s="43"/>
    </row>
    <row r="64" spans="1:9" x14ac:dyDescent="0.25">
      <c r="A64" s="108"/>
      <c r="B64" s="43"/>
      <c r="C64" s="101"/>
      <c r="E64" s="107"/>
      <c r="H64" s="43"/>
      <c r="I64" s="43"/>
    </row>
    <row r="65" spans="1:9" x14ac:dyDescent="0.25">
      <c r="A65" s="108"/>
      <c r="B65" s="43"/>
      <c r="C65" s="101"/>
      <c r="E65" s="107"/>
      <c r="H65" s="43"/>
      <c r="I65" s="43"/>
    </row>
    <row r="66" spans="1:9" x14ac:dyDescent="0.25">
      <c r="A66" s="108"/>
      <c r="B66" s="43"/>
      <c r="C66" s="101"/>
      <c r="E66" s="107"/>
      <c r="H66" s="43"/>
      <c r="I66" s="43"/>
    </row>
    <row r="67" spans="1:9" x14ac:dyDescent="0.25">
      <c r="A67" s="108"/>
      <c r="B67" s="43"/>
      <c r="C67" s="101"/>
      <c r="E67" s="107"/>
      <c r="H67" s="43"/>
      <c r="I67" s="43"/>
    </row>
    <row r="68" spans="1:9" x14ac:dyDescent="0.25">
      <c r="B68" s="43"/>
      <c r="H68" s="43"/>
      <c r="I68" s="43"/>
    </row>
    <row r="70" spans="1:9" x14ac:dyDescent="0.25">
      <c r="A70" s="45" t="s">
        <v>54</v>
      </c>
    </row>
    <row r="71" spans="1:9" x14ac:dyDescent="0.25">
      <c r="A71" s="46" t="s">
        <v>55</v>
      </c>
    </row>
  </sheetData>
  <mergeCells count="4">
    <mergeCell ref="A4:C4"/>
    <mergeCell ref="A5:C5"/>
    <mergeCell ref="A6:C6"/>
    <mergeCell ref="A7:C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201314-E266-49A2-A6EE-A24CAA0E5CD7}">
  <dimension ref="B1:L36"/>
  <sheetViews>
    <sheetView topLeftCell="A19" workbookViewId="0">
      <selection sqref="A1:XFD1048576"/>
    </sheetView>
  </sheetViews>
  <sheetFormatPr baseColWidth="10" defaultColWidth="11.42578125" defaultRowHeight="15.75" x14ac:dyDescent="0.25"/>
  <cols>
    <col min="1" max="1" width="4.5703125" style="6" customWidth="1"/>
    <col min="2" max="2" width="43.42578125" style="6" customWidth="1"/>
    <col min="3" max="3" width="17.42578125" style="6" customWidth="1"/>
    <col min="4" max="4" width="18.42578125" style="6" customWidth="1"/>
    <col min="5" max="5" width="16.42578125" style="6" customWidth="1"/>
    <col min="6" max="6" width="17.42578125" style="6" bestFit="1" customWidth="1"/>
    <col min="7" max="7" width="18.28515625" style="6" bestFit="1" customWidth="1"/>
    <col min="8" max="8" width="20" style="108" customWidth="1"/>
    <col min="9" max="9" width="29.5703125" style="43" customWidth="1"/>
    <col min="10" max="10" width="18.5703125" style="110" bestFit="1" customWidth="1"/>
    <col min="11" max="11" width="18.5703125" style="5" bestFit="1" customWidth="1"/>
    <col min="12" max="12" width="16.28515625" style="5" bestFit="1" customWidth="1"/>
    <col min="13" max="16384" width="11.42578125" style="6"/>
  </cols>
  <sheetData>
    <row r="1" spans="2:12" x14ac:dyDescent="0.25">
      <c r="B1" s="109"/>
    </row>
    <row r="2" spans="2:12" x14ac:dyDescent="0.25">
      <c r="B2" s="82" t="s">
        <v>144</v>
      </c>
      <c r="C2" s="82"/>
      <c r="D2" s="82"/>
      <c r="E2" s="82"/>
      <c r="F2" s="82"/>
      <c r="G2" s="82"/>
    </row>
    <row r="3" spans="2:12" ht="20.25" x14ac:dyDescent="0.25">
      <c r="B3" s="111" t="s">
        <v>145</v>
      </c>
      <c r="C3" s="111"/>
      <c r="D3" s="111"/>
      <c r="E3" s="111"/>
      <c r="F3" s="111"/>
      <c r="G3" s="111"/>
    </row>
    <row r="4" spans="2:12" ht="20.25" x14ac:dyDescent="0.25">
      <c r="B4" s="111" t="s">
        <v>146</v>
      </c>
      <c r="C4" s="111"/>
      <c r="D4" s="111"/>
      <c r="E4" s="111"/>
      <c r="F4" s="111"/>
      <c r="G4" s="111"/>
    </row>
    <row r="5" spans="2:12" ht="20.25" x14ac:dyDescent="0.25">
      <c r="B5" s="111" t="s">
        <v>87</v>
      </c>
      <c r="C5" s="111"/>
      <c r="D5" s="111"/>
      <c r="E5" s="111"/>
      <c r="F5" s="111"/>
      <c r="G5" s="111"/>
    </row>
    <row r="6" spans="2:12" x14ac:dyDescent="0.25">
      <c r="B6" s="17"/>
      <c r="C6" s="17"/>
      <c r="D6" s="112"/>
      <c r="E6" s="17"/>
      <c r="F6" s="17"/>
      <c r="G6" s="17"/>
    </row>
    <row r="7" spans="2:12" x14ac:dyDescent="0.25">
      <c r="B7" s="17"/>
      <c r="C7" s="17"/>
      <c r="D7" s="112"/>
      <c r="E7" s="17"/>
      <c r="F7" s="17"/>
      <c r="G7" s="17"/>
    </row>
    <row r="8" spans="2:12" ht="47.25" x14ac:dyDescent="0.25">
      <c r="B8" s="113"/>
      <c r="C8" s="114" t="s">
        <v>147</v>
      </c>
      <c r="D8" s="114" t="s">
        <v>148</v>
      </c>
      <c r="E8" s="114" t="s">
        <v>149</v>
      </c>
      <c r="F8" s="114" t="s">
        <v>150</v>
      </c>
      <c r="G8" s="114" t="s">
        <v>151</v>
      </c>
    </row>
    <row r="9" spans="2:12" x14ac:dyDescent="0.25">
      <c r="B9" s="17"/>
      <c r="C9" s="115"/>
      <c r="D9" s="112"/>
      <c r="F9" s="115"/>
      <c r="G9" s="115"/>
    </row>
    <row r="10" spans="2:12" x14ac:dyDescent="0.25">
      <c r="B10" s="93" t="s">
        <v>152</v>
      </c>
      <c r="C10" s="23">
        <v>412502736.45999998</v>
      </c>
      <c r="D10" s="23"/>
      <c r="E10" s="23"/>
      <c r="F10" s="23">
        <v>274150236.03000003</v>
      </c>
      <c r="G10" s="23">
        <f>SUM(C10:F10)</f>
        <v>686652972.49000001</v>
      </c>
      <c r="H10" s="116"/>
    </row>
    <row r="11" spans="2:12" x14ac:dyDescent="0.25">
      <c r="B11" s="117" t="s">
        <v>153</v>
      </c>
      <c r="C11" s="118"/>
      <c r="D11" s="20"/>
      <c r="E11" s="119"/>
      <c r="F11" s="119"/>
      <c r="G11" s="119"/>
    </row>
    <row r="12" spans="2:12" x14ac:dyDescent="0.25">
      <c r="B12" s="117" t="s">
        <v>154</v>
      </c>
      <c r="C12" s="118"/>
      <c r="D12" s="118"/>
      <c r="E12" s="119"/>
      <c r="F12" s="20"/>
      <c r="G12" s="20"/>
    </row>
    <row r="13" spans="2:12" x14ac:dyDescent="0.25">
      <c r="B13" s="120" t="s">
        <v>155</v>
      </c>
      <c r="C13" s="118"/>
      <c r="D13" s="118"/>
      <c r="E13" s="119"/>
      <c r="F13" s="20">
        <v>38512513.619999997</v>
      </c>
      <c r="G13" s="23">
        <f>SUM(F13)</f>
        <v>38512513.619999997</v>
      </c>
    </row>
    <row r="14" spans="2:12" x14ac:dyDescent="0.25">
      <c r="B14" s="120" t="s">
        <v>156</v>
      </c>
      <c r="C14" s="22"/>
      <c r="D14" s="22"/>
      <c r="E14" s="22"/>
      <c r="F14" s="121">
        <v>-260897728.74715018</v>
      </c>
      <c r="G14" s="121">
        <f>SUM(C14:F14)</f>
        <v>-260897728.74715018</v>
      </c>
      <c r="I14" s="21"/>
    </row>
    <row r="15" spans="2:12" s="38" customFormat="1" x14ac:dyDescent="0.25">
      <c r="B15" s="16"/>
      <c r="C15" s="23"/>
      <c r="D15" s="23"/>
      <c r="E15" s="23"/>
      <c r="F15" s="23"/>
      <c r="G15" s="23"/>
      <c r="H15" s="122"/>
      <c r="I15" s="86"/>
      <c r="J15" s="110"/>
      <c r="K15" s="40"/>
      <c r="L15" s="40"/>
    </row>
    <row r="16" spans="2:12" s="38" customFormat="1" x14ac:dyDescent="0.25">
      <c r="B16" s="93" t="s">
        <v>157</v>
      </c>
      <c r="C16" s="23">
        <v>412502736.45999998</v>
      </c>
      <c r="D16" s="23"/>
      <c r="E16" s="23">
        <f>SUM(E10:E15)</f>
        <v>0</v>
      </c>
      <c r="F16" s="23">
        <f>SUM(F10:F15)</f>
        <v>51765020.902849853</v>
      </c>
      <c r="G16" s="23">
        <f>SUM(C16:F16)</f>
        <v>464267757.36284983</v>
      </c>
      <c r="H16" s="122"/>
      <c r="I16" s="86"/>
      <c r="J16" s="110"/>
      <c r="K16" s="40"/>
      <c r="L16" s="40"/>
    </row>
    <row r="17" spans="2:9" x14ac:dyDescent="0.25">
      <c r="B17" s="120" t="s">
        <v>153</v>
      </c>
      <c r="C17" s="20"/>
      <c r="D17" s="20"/>
      <c r="E17" s="20"/>
      <c r="F17" s="20"/>
      <c r="G17" s="20"/>
      <c r="H17" s="13"/>
    </row>
    <row r="18" spans="2:9" x14ac:dyDescent="0.25">
      <c r="B18" s="120" t="s">
        <v>154</v>
      </c>
      <c r="C18" s="20"/>
      <c r="D18" s="20"/>
      <c r="E18" s="20"/>
      <c r="F18" s="20"/>
      <c r="G18" s="20"/>
      <c r="H18" s="35"/>
    </row>
    <row r="19" spans="2:9" ht="31.5" x14ac:dyDescent="0.25">
      <c r="B19" s="120" t="s">
        <v>158</v>
      </c>
      <c r="C19" s="20"/>
      <c r="D19" s="20"/>
      <c r="E19" s="20"/>
      <c r="F19" s="20"/>
      <c r="G19" s="20"/>
      <c r="H19" s="123"/>
    </row>
    <row r="20" spans="2:9" x14ac:dyDescent="0.25">
      <c r="B20" s="120" t="s">
        <v>155</v>
      </c>
      <c r="C20" s="20"/>
      <c r="D20" s="20"/>
      <c r="E20" s="20"/>
      <c r="F20" s="31">
        <f>107272630.29+11965944.5</f>
        <v>119238574.79000001</v>
      </c>
      <c r="G20" s="31">
        <f>SUM(F20)</f>
        <v>119238574.79000001</v>
      </c>
      <c r="H20" s="43"/>
      <c r="I20" s="5"/>
    </row>
    <row r="21" spans="2:9" x14ac:dyDescent="0.25">
      <c r="B21" s="120" t="s">
        <v>156</v>
      </c>
      <c r="D21" s="124"/>
      <c r="E21" s="20"/>
      <c r="F21" s="20">
        <f>+'[1]Estado de Situación Mesual'!C63</f>
        <v>106381599.35009213</v>
      </c>
      <c r="G21" s="20">
        <f>SUM(F21)</f>
        <v>106381599.35009213</v>
      </c>
      <c r="H21" s="4"/>
    </row>
    <row r="22" spans="2:9" ht="16.5" thickBot="1" x14ac:dyDescent="0.3">
      <c r="B22" s="16" t="s">
        <v>159</v>
      </c>
      <c r="C22" s="125">
        <f>SUM(C15:C21)</f>
        <v>412502736.45999998</v>
      </c>
      <c r="D22" s="125">
        <f>SUM(D15:D21)</f>
        <v>0</v>
      </c>
      <c r="E22" s="125">
        <f>SUM(E15:E21)</f>
        <v>0</v>
      </c>
      <c r="F22" s="125">
        <f>SUM(F16:F21)</f>
        <v>277385195.04294199</v>
      </c>
      <c r="G22" s="125">
        <f>SUM(G16:G21)</f>
        <v>689887931.50294197</v>
      </c>
      <c r="H22" s="4">
        <f>+'[1]Estado de Situación Mesual'!C66</f>
        <v>689887931.50009215</v>
      </c>
    </row>
    <row r="23" spans="2:9" x14ac:dyDescent="0.25">
      <c r="B23" s="16"/>
      <c r="C23" s="24"/>
      <c r="D23" s="24"/>
      <c r="E23" s="24"/>
      <c r="F23" s="23"/>
      <c r="G23" s="23"/>
      <c r="H23" s="4">
        <f>+G22-H22</f>
        <v>2.8498172760009766E-3</v>
      </c>
      <c r="I23" s="21"/>
    </row>
    <row r="24" spans="2:9" x14ac:dyDescent="0.25">
      <c r="B24" s="16"/>
      <c r="C24" s="24"/>
      <c r="D24" s="24"/>
      <c r="E24" s="24"/>
      <c r="F24" s="23"/>
      <c r="G24" s="23"/>
      <c r="H24" s="4"/>
      <c r="I24" s="21"/>
    </row>
    <row r="25" spans="2:9" x14ac:dyDescent="0.25">
      <c r="B25" s="16"/>
      <c r="C25" s="24"/>
      <c r="D25" s="24"/>
      <c r="E25" s="24"/>
      <c r="F25" s="23"/>
      <c r="G25" s="23"/>
      <c r="H25" s="43"/>
      <c r="I25" s="21"/>
    </row>
    <row r="26" spans="2:9" x14ac:dyDescent="0.25">
      <c r="B26" s="126"/>
      <c r="F26" s="127"/>
      <c r="G26" s="13"/>
      <c r="H26" s="43"/>
      <c r="I26" s="4"/>
    </row>
    <row r="27" spans="2:9" x14ac:dyDescent="0.25">
      <c r="B27" s="126"/>
      <c r="H27" s="4"/>
      <c r="I27" s="4"/>
    </row>
    <row r="28" spans="2:9" x14ac:dyDescent="0.25">
      <c r="B28" s="128" t="s">
        <v>54</v>
      </c>
      <c r="C28" s="128"/>
      <c r="D28" s="128"/>
      <c r="I28" s="4"/>
    </row>
    <row r="29" spans="2:9" x14ac:dyDescent="0.25">
      <c r="B29" s="129" t="s">
        <v>55</v>
      </c>
      <c r="C29" s="129"/>
      <c r="D29" s="129"/>
    </row>
    <row r="30" spans="2:9" x14ac:dyDescent="0.25">
      <c r="B30" s="130"/>
      <c r="C30" s="130"/>
      <c r="D30" s="130"/>
      <c r="E30" s="131"/>
      <c r="F30" s="132"/>
      <c r="G30" s="132"/>
    </row>
    <row r="31" spans="2:9" x14ac:dyDescent="0.25">
      <c r="B31" s="133"/>
      <c r="C31" s="133"/>
      <c r="D31" s="133"/>
      <c r="E31" s="134"/>
      <c r="F31" s="132"/>
      <c r="G31" s="132"/>
    </row>
    <row r="32" spans="2:9" x14ac:dyDescent="0.25">
      <c r="B32"/>
      <c r="C32"/>
      <c r="D32"/>
      <c r="E32"/>
      <c r="F32" s="132"/>
      <c r="G32" s="132"/>
    </row>
    <row r="33" spans="2:7" x14ac:dyDescent="0.25">
      <c r="B33"/>
      <c r="C33"/>
      <c r="D33"/>
      <c r="E33"/>
      <c r="F33" s="132"/>
      <c r="G33" s="132"/>
    </row>
    <row r="34" spans="2:7" ht="15.75" customHeight="1" x14ac:dyDescent="0.25">
      <c r="B34" s="135"/>
      <c r="C34"/>
    </row>
    <row r="35" spans="2:7" x14ac:dyDescent="0.25">
      <c r="B35" s="78"/>
      <c r="C35"/>
    </row>
    <row r="36" spans="2:7" x14ac:dyDescent="0.25">
      <c r="B36"/>
      <c r="C36"/>
      <c r="D36"/>
      <c r="E36"/>
      <c r="F36" s="132"/>
      <c r="G36" s="132"/>
    </row>
  </sheetData>
  <mergeCells count="8">
    <mergeCell ref="B30:D30"/>
    <mergeCell ref="B31:D31"/>
    <mergeCell ref="B2:G2"/>
    <mergeCell ref="B3:G3"/>
    <mergeCell ref="B4:G4"/>
    <mergeCell ref="B5:G5"/>
    <mergeCell ref="B28:D28"/>
    <mergeCell ref="B29:D2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319B0C-5D91-4B45-AF2C-928F5287C0A1}">
  <dimension ref="A1:K41"/>
  <sheetViews>
    <sheetView workbookViewId="0">
      <selection sqref="A1:XFD1048576"/>
    </sheetView>
  </sheetViews>
  <sheetFormatPr baseColWidth="10" defaultColWidth="11.42578125" defaultRowHeight="18.75" x14ac:dyDescent="0.3"/>
  <cols>
    <col min="1" max="1" width="4.5703125" style="136" bestFit="1" customWidth="1"/>
    <col min="2" max="2" width="45" style="136" customWidth="1"/>
    <col min="3" max="3" width="23" style="136" bestFit="1" customWidth="1"/>
    <col min="4" max="4" width="24.42578125" style="136" bestFit="1" customWidth="1"/>
    <col min="5" max="5" width="18.28515625" style="136" customWidth="1"/>
    <col min="6" max="6" width="24.140625" style="163" customWidth="1"/>
    <col min="7" max="10" width="11.42578125" style="136"/>
    <col min="11" max="11" width="21.7109375" style="138" bestFit="1" customWidth="1"/>
    <col min="12" max="12" width="20.140625" style="136" bestFit="1" customWidth="1"/>
    <col min="13" max="16384" width="11.42578125" style="136"/>
  </cols>
  <sheetData>
    <row r="1" spans="1:7" x14ac:dyDescent="0.3">
      <c r="B1" s="137" t="s">
        <v>160</v>
      </c>
      <c r="C1" s="137"/>
      <c r="D1" s="137"/>
      <c r="E1" s="137"/>
      <c r="F1" s="137"/>
    </row>
    <row r="2" spans="1:7" x14ac:dyDescent="0.3">
      <c r="A2" s="139" t="s">
        <v>161</v>
      </c>
      <c r="B2" s="139"/>
      <c r="C2" s="139"/>
      <c r="D2" s="139"/>
      <c r="E2" s="139"/>
      <c r="F2" s="139"/>
      <c r="G2" s="140"/>
    </row>
    <row r="3" spans="1:7" x14ac:dyDescent="0.3">
      <c r="A3" s="139" t="s">
        <v>162</v>
      </c>
      <c r="B3" s="139"/>
      <c r="C3" s="139"/>
      <c r="D3" s="139"/>
      <c r="E3" s="139"/>
      <c r="F3" s="139"/>
      <c r="G3" s="140"/>
    </row>
    <row r="4" spans="1:7" x14ac:dyDescent="0.3">
      <c r="A4" s="139" t="s">
        <v>163</v>
      </c>
      <c r="B4" s="139"/>
      <c r="C4" s="139"/>
      <c r="D4" s="139"/>
      <c r="E4" s="139"/>
      <c r="F4" s="139"/>
      <c r="G4" s="140"/>
    </row>
    <row r="5" spans="1:7" x14ac:dyDescent="0.3">
      <c r="A5" s="141" t="s">
        <v>164</v>
      </c>
      <c r="B5" s="141"/>
      <c r="C5" s="141"/>
      <c r="D5" s="141"/>
      <c r="E5" s="141"/>
      <c r="F5" s="141"/>
      <c r="G5" s="142"/>
    </row>
    <row r="6" spans="1:7" x14ac:dyDescent="0.3">
      <c r="A6" s="143"/>
      <c r="B6" s="143"/>
      <c r="C6" s="143"/>
      <c r="D6" s="143"/>
      <c r="E6" s="143"/>
      <c r="F6" s="143"/>
      <c r="G6" s="143"/>
    </row>
    <row r="7" spans="1:7" ht="56.25" x14ac:dyDescent="0.3">
      <c r="A7" s="144" t="s">
        <v>165</v>
      </c>
      <c r="B7" s="144"/>
      <c r="C7" s="145" t="s">
        <v>166</v>
      </c>
      <c r="D7" s="145" t="s">
        <v>167</v>
      </c>
      <c r="E7" s="145" t="s">
        <v>168</v>
      </c>
      <c r="F7" s="146" t="s">
        <v>169</v>
      </c>
    </row>
    <row r="8" spans="1:7" x14ac:dyDescent="0.3">
      <c r="A8" s="147">
        <v>1</v>
      </c>
      <c r="B8" s="148" t="s">
        <v>170</v>
      </c>
      <c r="C8" s="146">
        <f>SUM(C9:C17)</f>
        <v>1169454652</v>
      </c>
      <c r="D8" s="146">
        <f>SUM(D9:D17)</f>
        <v>805283132.87999988</v>
      </c>
      <c r="E8" s="149">
        <f t="shared" ref="E8:E28" si="0">+D8/C8</f>
        <v>0.6885971435513174</v>
      </c>
      <c r="F8" s="146">
        <f>+C8-D8</f>
        <v>364171519.12000012</v>
      </c>
    </row>
    <row r="9" spans="1:7" hidden="1" x14ac:dyDescent="0.3">
      <c r="A9" s="150">
        <v>1.1000000000000001</v>
      </c>
      <c r="B9" s="151" t="s">
        <v>60</v>
      </c>
      <c r="C9" s="152">
        <v>0</v>
      </c>
      <c r="D9" s="152">
        <v>0</v>
      </c>
      <c r="E9" s="149" t="e">
        <f t="shared" si="0"/>
        <v>#DIV/0!</v>
      </c>
      <c r="F9" s="146">
        <f t="shared" ref="F9:F28" si="1">+C9-D9</f>
        <v>0</v>
      </c>
    </row>
    <row r="10" spans="1:7" hidden="1" x14ac:dyDescent="0.3">
      <c r="A10" s="150">
        <v>1.2</v>
      </c>
      <c r="B10" s="151" t="s">
        <v>171</v>
      </c>
      <c r="C10" s="152">
        <v>0</v>
      </c>
      <c r="D10" s="152">
        <v>0</v>
      </c>
      <c r="E10" s="149" t="e">
        <f t="shared" si="0"/>
        <v>#DIV/0!</v>
      </c>
      <c r="F10" s="146">
        <f t="shared" si="1"/>
        <v>0</v>
      </c>
    </row>
    <row r="11" spans="1:7" hidden="1" x14ac:dyDescent="0.3">
      <c r="A11" s="150">
        <v>1.3</v>
      </c>
      <c r="B11" s="151" t="s">
        <v>172</v>
      </c>
      <c r="C11" s="152">
        <v>0</v>
      </c>
      <c r="D11" s="152">
        <v>0</v>
      </c>
      <c r="E11" s="149" t="e">
        <f t="shared" si="0"/>
        <v>#DIV/0!</v>
      </c>
      <c r="F11" s="146">
        <f t="shared" si="1"/>
        <v>0</v>
      </c>
    </row>
    <row r="12" spans="1:7" x14ac:dyDescent="0.3">
      <c r="A12" s="150">
        <v>1.4</v>
      </c>
      <c r="B12" s="151" t="s">
        <v>173</v>
      </c>
      <c r="C12" s="153">
        <v>633744919</v>
      </c>
      <c r="D12" s="153">
        <f>+'[1]Consolidado de ejecuciones'!O13</f>
        <v>459585909.72999996</v>
      </c>
      <c r="E12" s="149">
        <f t="shared" si="0"/>
        <v>0.72519068153665145</v>
      </c>
      <c r="F12" s="146">
        <f t="shared" si="1"/>
        <v>174159009.27000004</v>
      </c>
    </row>
    <row r="13" spans="1:7" x14ac:dyDescent="0.3">
      <c r="A13" s="150">
        <v>1.5</v>
      </c>
      <c r="B13" s="151" t="s">
        <v>174</v>
      </c>
      <c r="C13" s="153">
        <v>535709733</v>
      </c>
      <c r="D13" s="153">
        <f>+'[1]Consolidado de ejecuciones'!O14</f>
        <v>345515710.94999993</v>
      </c>
      <c r="E13" s="149">
        <f t="shared" si="0"/>
        <v>0.6449681416372548</v>
      </c>
      <c r="F13" s="146">
        <f t="shared" si="1"/>
        <v>190194022.05000007</v>
      </c>
    </row>
    <row r="14" spans="1:7" x14ac:dyDescent="0.3">
      <c r="A14" s="150">
        <v>1.6</v>
      </c>
      <c r="B14" s="151" t="s">
        <v>175</v>
      </c>
      <c r="C14" s="152"/>
      <c r="D14" s="152">
        <f>+'[1]Consolidado de ejecuciones'!O15</f>
        <v>181512.2</v>
      </c>
      <c r="E14" s="149" t="e">
        <f t="shared" si="0"/>
        <v>#DIV/0!</v>
      </c>
      <c r="F14" s="146">
        <f t="shared" si="1"/>
        <v>-181512.2</v>
      </c>
    </row>
    <row r="15" spans="1:7" hidden="1" x14ac:dyDescent="0.3">
      <c r="A15" s="150">
        <v>1.7</v>
      </c>
      <c r="B15" s="151" t="s">
        <v>176</v>
      </c>
      <c r="C15" s="152">
        <v>0</v>
      </c>
      <c r="D15" s="152">
        <v>0</v>
      </c>
      <c r="E15" s="149" t="e">
        <f t="shared" si="0"/>
        <v>#DIV/0!</v>
      </c>
      <c r="F15" s="146">
        <f t="shared" si="1"/>
        <v>0</v>
      </c>
    </row>
    <row r="16" spans="1:7" ht="37.5" hidden="1" x14ac:dyDescent="0.3">
      <c r="A16" s="150">
        <v>1.8</v>
      </c>
      <c r="B16" s="151" t="s">
        <v>177</v>
      </c>
      <c r="C16" s="152">
        <v>0</v>
      </c>
      <c r="D16" s="152">
        <v>0</v>
      </c>
      <c r="E16" s="149" t="e">
        <f t="shared" si="0"/>
        <v>#DIV/0!</v>
      </c>
      <c r="F16" s="146">
        <f t="shared" si="1"/>
        <v>0</v>
      </c>
    </row>
    <row r="17" spans="1:6" hidden="1" x14ac:dyDescent="0.3">
      <c r="A17" s="150">
        <v>1.9</v>
      </c>
      <c r="B17" s="151" t="s">
        <v>178</v>
      </c>
      <c r="C17" s="152">
        <v>0</v>
      </c>
      <c r="D17" s="152">
        <v>0</v>
      </c>
      <c r="E17" s="149">
        <v>0</v>
      </c>
      <c r="F17" s="146">
        <f t="shared" si="1"/>
        <v>0</v>
      </c>
    </row>
    <row r="18" spans="1:6" x14ac:dyDescent="0.3">
      <c r="A18" s="147">
        <v>2</v>
      </c>
      <c r="B18" s="148" t="s">
        <v>179</v>
      </c>
      <c r="C18" s="146">
        <f>SUM(C19:C28)</f>
        <v>1169454652</v>
      </c>
      <c r="D18" s="146">
        <f>SUM(D19:D28)</f>
        <v>628240920.41999996</v>
      </c>
      <c r="E18" s="149">
        <f t="shared" si="0"/>
        <v>0.53720844955003866</v>
      </c>
      <c r="F18" s="146">
        <f>+C18-D18</f>
        <v>541213731.58000004</v>
      </c>
    </row>
    <row r="19" spans="1:6" x14ac:dyDescent="0.3">
      <c r="A19" s="150">
        <v>2.1</v>
      </c>
      <c r="B19" s="151" t="s">
        <v>180</v>
      </c>
      <c r="C19" s="152">
        <f>633744919+50428446</f>
        <v>684173365</v>
      </c>
      <c r="D19" s="152">
        <f>+'[1]Consolidado de ejecuciones'!O6</f>
        <v>385211941.39999998</v>
      </c>
      <c r="E19" s="149">
        <f t="shared" si="0"/>
        <v>0.56303264801897102</v>
      </c>
      <c r="F19" s="146">
        <f t="shared" ref="F19:F24" si="2">+C19-D19</f>
        <v>298961423.60000002</v>
      </c>
    </row>
    <row r="20" spans="1:6" x14ac:dyDescent="0.3">
      <c r="A20" s="150">
        <v>2.2000000000000002</v>
      </c>
      <c r="B20" s="151" t="s">
        <v>181</v>
      </c>
      <c r="C20" s="152">
        <v>90324490</v>
      </c>
      <c r="D20" s="154">
        <f>+'[1]Consolidado de ejecuciones'!O7</f>
        <v>33848815.589999996</v>
      </c>
      <c r="E20" s="149">
        <f t="shared" si="0"/>
        <v>0.37474682215199884</v>
      </c>
      <c r="F20" s="146">
        <f t="shared" si="2"/>
        <v>56475674.410000004</v>
      </c>
    </row>
    <row r="21" spans="1:6" x14ac:dyDescent="0.3">
      <c r="A21" s="150">
        <v>2.2999999999999998</v>
      </c>
      <c r="B21" s="151" t="s">
        <v>182</v>
      </c>
      <c r="C21" s="154">
        <v>311764235</v>
      </c>
      <c r="D21" s="152">
        <f>+'[1]Consolidado de ejecuciones'!O8</f>
        <v>153978043.84</v>
      </c>
      <c r="E21" s="149">
        <f t="shared" si="0"/>
        <v>0.49389258469625291</v>
      </c>
      <c r="F21" s="146">
        <f t="shared" si="2"/>
        <v>157786191.16</v>
      </c>
    </row>
    <row r="22" spans="1:6" hidden="1" x14ac:dyDescent="0.3">
      <c r="A22" s="150">
        <v>2.4</v>
      </c>
      <c r="B22" s="151" t="s">
        <v>183</v>
      </c>
      <c r="C22" s="152"/>
      <c r="E22" s="149" t="e">
        <f t="shared" si="0"/>
        <v>#DIV/0!</v>
      </c>
      <c r="F22" s="146">
        <f t="shared" si="2"/>
        <v>0</v>
      </c>
    </row>
    <row r="23" spans="1:6" hidden="1" x14ac:dyDescent="0.3">
      <c r="A23" s="150">
        <v>2.5</v>
      </c>
      <c r="B23" s="151" t="s">
        <v>184</v>
      </c>
      <c r="C23" s="152"/>
      <c r="D23" s="152"/>
      <c r="E23" s="149" t="e">
        <f t="shared" si="0"/>
        <v>#DIV/0!</v>
      </c>
      <c r="F23" s="146">
        <f t="shared" si="2"/>
        <v>0</v>
      </c>
    </row>
    <row r="24" spans="1:6" x14ac:dyDescent="0.3">
      <c r="A24" s="150">
        <v>2.6</v>
      </c>
      <c r="B24" s="151" t="s">
        <v>185</v>
      </c>
      <c r="C24" s="154">
        <v>83192562</v>
      </c>
      <c r="D24" s="154">
        <f>+'[1]Consolidado de ejecuciones'!O9</f>
        <v>55202119.590000004</v>
      </c>
      <c r="E24" s="149">
        <f t="shared" si="0"/>
        <v>0.66354633470718216</v>
      </c>
      <c r="F24" s="146">
        <f t="shared" si="2"/>
        <v>27990442.409999996</v>
      </c>
    </row>
    <row r="25" spans="1:6" hidden="1" x14ac:dyDescent="0.3">
      <c r="A25" s="150">
        <v>2.7</v>
      </c>
      <c r="B25" s="151" t="s">
        <v>186</v>
      </c>
      <c r="C25" s="152"/>
      <c r="D25" s="152"/>
      <c r="E25" s="149"/>
      <c r="F25" s="146">
        <f t="shared" si="1"/>
        <v>0</v>
      </c>
    </row>
    <row r="26" spans="1:6" ht="37.5" hidden="1" x14ac:dyDescent="0.3">
      <c r="A26" s="150">
        <v>2.8</v>
      </c>
      <c r="B26" s="151" t="s">
        <v>187</v>
      </c>
      <c r="C26" s="152">
        <v>0</v>
      </c>
      <c r="D26" s="152">
        <v>0</v>
      </c>
      <c r="E26" s="149" t="e">
        <f t="shared" si="0"/>
        <v>#DIV/0!</v>
      </c>
      <c r="F26" s="146">
        <f t="shared" si="1"/>
        <v>0</v>
      </c>
    </row>
    <row r="27" spans="1:6" hidden="1" x14ac:dyDescent="0.3">
      <c r="A27" s="150">
        <v>2.9</v>
      </c>
      <c r="B27" s="151" t="s">
        <v>72</v>
      </c>
      <c r="C27" s="152">
        <v>0</v>
      </c>
      <c r="D27" s="152">
        <v>0</v>
      </c>
      <c r="E27" s="149" t="e">
        <f t="shared" si="0"/>
        <v>#DIV/0!</v>
      </c>
      <c r="F27" s="146">
        <f t="shared" si="1"/>
        <v>0</v>
      </c>
    </row>
    <row r="28" spans="1:6" hidden="1" x14ac:dyDescent="0.3">
      <c r="A28" s="150">
        <v>2.1</v>
      </c>
      <c r="B28" s="151" t="s">
        <v>188</v>
      </c>
      <c r="C28" s="152">
        <v>0</v>
      </c>
      <c r="D28" s="152">
        <v>0</v>
      </c>
      <c r="E28" s="149" t="e">
        <f t="shared" si="0"/>
        <v>#DIV/0!</v>
      </c>
      <c r="F28" s="146">
        <f t="shared" si="1"/>
        <v>0</v>
      </c>
    </row>
    <row r="29" spans="1:6" x14ac:dyDescent="0.3">
      <c r="A29" s="155"/>
      <c r="B29" s="156" t="s">
        <v>189</v>
      </c>
      <c r="C29" s="157">
        <f>+C8-C18</f>
        <v>0</v>
      </c>
      <c r="D29" s="157">
        <f>+D8-D18</f>
        <v>177042212.45999992</v>
      </c>
      <c r="E29" s="157">
        <f t="shared" ref="E29" si="3">+E8-E18</f>
        <v>0.15138869400127875</v>
      </c>
      <c r="F29" s="157">
        <f>+F8-F18</f>
        <v>-177042212.45999992</v>
      </c>
    </row>
    <row r="30" spans="1:6" x14ac:dyDescent="0.3">
      <c r="A30" s="155"/>
      <c r="B30" s="156"/>
      <c r="C30" s="158"/>
      <c r="D30" s="159"/>
      <c r="E30" s="158"/>
      <c r="F30" s="160"/>
    </row>
    <row r="31" spans="1:6" x14ac:dyDescent="0.3">
      <c r="A31" s="155"/>
      <c r="B31" s="156"/>
      <c r="C31" s="158"/>
      <c r="D31" s="161"/>
      <c r="E31" s="158"/>
      <c r="F31" s="160"/>
    </row>
    <row r="32" spans="1:6" x14ac:dyDescent="0.3">
      <c r="A32" s="155"/>
      <c r="B32" s="156"/>
      <c r="C32" s="158"/>
      <c r="D32" s="162"/>
      <c r="E32" s="158"/>
      <c r="F32" s="160"/>
    </row>
    <row r="33" spans="2:6" x14ac:dyDescent="0.3">
      <c r="D33" s="163"/>
    </row>
    <row r="34" spans="2:6" x14ac:dyDescent="0.3">
      <c r="B34" s="164" t="s">
        <v>54</v>
      </c>
      <c r="C34" s="165"/>
      <c r="D34" s="166"/>
      <c r="E34" s="131"/>
      <c r="F34" s="132"/>
    </row>
    <row r="35" spans="2:6" x14ac:dyDescent="0.3">
      <c r="B35" s="46" t="s">
        <v>55</v>
      </c>
      <c r="C35" s="134"/>
      <c r="D35"/>
      <c r="E35" s="134"/>
      <c r="F35" s="132"/>
    </row>
    <row r="36" spans="2:6" x14ac:dyDescent="0.3">
      <c r="B36"/>
      <c r="C36"/>
      <c r="D36" s="167"/>
      <c r="E36"/>
      <c r="F36" s="132"/>
    </row>
    <row r="37" spans="2:6" x14ac:dyDescent="0.3">
      <c r="B37"/>
      <c r="C37"/>
      <c r="D37"/>
      <c r="E37"/>
      <c r="F37" s="132"/>
    </row>
    <row r="38" spans="2:6" x14ac:dyDescent="0.3">
      <c r="B38" s="135"/>
      <c r="C38"/>
      <c r="D38" s="163"/>
      <c r="F38" s="168"/>
    </row>
    <row r="39" spans="2:6" x14ac:dyDescent="0.3">
      <c r="B39" s="78"/>
      <c r="C39"/>
      <c r="F39" s="6"/>
    </row>
    <row r="40" spans="2:6" x14ac:dyDescent="0.3">
      <c r="B40"/>
      <c r="C40"/>
      <c r="D40"/>
      <c r="E40"/>
      <c r="F40" s="132"/>
    </row>
    <row r="41" spans="2:6" x14ac:dyDescent="0.3">
      <c r="B41" s="46"/>
    </row>
  </sheetData>
  <mergeCells count="7">
    <mergeCell ref="A7:B7"/>
    <mergeCell ref="B1:F1"/>
    <mergeCell ref="A2:F2"/>
    <mergeCell ref="A3:F3"/>
    <mergeCell ref="A4:F4"/>
    <mergeCell ref="A5:F5"/>
    <mergeCell ref="A6:G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Hoja1</vt:lpstr>
      <vt:lpstr>Hoja2</vt:lpstr>
      <vt:lpstr>Hoja3</vt:lpstr>
      <vt:lpstr>Hoja4</vt:lpstr>
      <vt:lpstr>Hoja5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dcterms:created xsi:type="dcterms:W3CDTF">2025-08-06T19:57:11Z</dcterms:created>
  <dcterms:modified xsi:type="dcterms:W3CDTF">2025-08-08T16:02:11Z</dcterms:modified>
</cp:coreProperties>
</file>