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6 - Junio\Excel\"/>
    </mc:Choice>
  </mc:AlternateContent>
  <xr:revisionPtr revIDLastSave="0" documentId="8_{BEAC9E17-49F0-4162-BAAB-1B569EFD88BD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Balance General" sheetId="1" r:id="rId1"/>
    <sheet name="Estado de Ptrimonio" sheetId="2" r:id="rId2"/>
    <sheet name="Flujo de Efectivo" sheetId="3" r:id="rId3"/>
    <sheet name="Estado de Rndimiento" sheetId="4" r:id="rId4"/>
  </sheets>
  <externalReferences>
    <externalReference r:id="rId5"/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4" l="1"/>
  <c r="C31" i="4"/>
  <c r="C30" i="4"/>
  <c r="D29" i="4"/>
  <c r="C29" i="4"/>
  <c r="D27" i="4"/>
  <c r="C27" i="4"/>
  <c r="D26" i="4"/>
  <c r="C26" i="4"/>
  <c r="D24" i="4"/>
  <c r="C24" i="4"/>
  <c r="D19" i="4"/>
  <c r="C19" i="4"/>
  <c r="D18" i="4"/>
  <c r="C18" i="4"/>
  <c r="C21" i="4" s="1"/>
  <c r="C37" i="4" s="1"/>
  <c r="D37" i="4" s="1"/>
  <c r="B60" i="3"/>
  <c r="B57" i="3"/>
  <c r="D45" i="3"/>
  <c r="D36" i="3"/>
  <c r="B36" i="3"/>
  <c r="B43" i="3" s="1"/>
  <c r="H26" i="3"/>
  <c r="H27" i="3" s="1"/>
  <c r="D26" i="3"/>
  <c r="B26" i="3"/>
  <c r="B25" i="3"/>
  <c r="B24" i="3"/>
  <c r="D23" i="3"/>
  <c r="B23" i="3"/>
  <c r="B22" i="3"/>
  <c r="D21" i="3"/>
  <c r="B21" i="3" s="1"/>
  <c r="D20" i="3"/>
  <c r="D44" i="3" s="1"/>
  <c r="D57" i="3" s="1"/>
  <c r="D18" i="3"/>
  <c r="D14" i="3"/>
  <c r="B14" i="3"/>
  <c r="D13" i="3"/>
  <c r="B13" i="3"/>
  <c r="E10" i="3"/>
  <c r="D9" i="3"/>
  <c r="I22" i="2"/>
  <c r="E22" i="2"/>
  <c r="D22" i="2"/>
  <c r="C22" i="2"/>
  <c r="F21" i="2"/>
  <c r="H21" i="2" s="1"/>
  <c r="G21" i="2" s="1"/>
  <c r="F20" i="2"/>
  <c r="H20" i="2" s="1"/>
  <c r="G20" i="2" s="1"/>
  <c r="F16" i="2"/>
  <c r="F22" i="2" s="1"/>
  <c r="E16" i="2"/>
  <c r="H14" i="2"/>
  <c r="H13" i="2"/>
  <c r="H12" i="2"/>
  <c r="H11" i="2"/>
  <c r="H10" i="2"/>
  <c r="E27" i="3" l="1"/>
  <c r="B20" i="3"/>
  <c r="B27" i="3" s="1"/>
  <c r="B59" i="3" s="1"/>
  <c r="B61" i="3" s="1"/>
  <c r="H16" i="2"/>
  <c r="H22" i="2" s="1"/>
  <c r="G22" i="2" s="1"/>
  <c r="I23" i="2" s="1"/>
  <c r="K1048576" i="1" l="1"/>
  <c r="J1048576" i="1"/>
  <c r="I1048576" i="1"/>
  <c r="C64" i="1"/>
  <c r="C63" i="1"/>
  <c r="C66" i="1" s="1"/>
  <c r="C61" i="1"/>
  <c r="C56" i="1"/>
  <c r="F43" i="1"/>
  <c r="C39" i="1"/>
  <c r="C47" i="1" s="1"/>
  <c r="C58" i="1" s="1"/>
  <c r="C30" i="1"/>
  <c r="C33" i="1" s="1"/>
  <c r="C21" i="1"/>
  <c r="C20" i="1"/>
  <c r="C19" i="1"/>
  <c r="C16" i="1"/>
  <c r="C67" i="1" l="1"/>
  <c r="C23" i="1"/>
  <c r="C35" i="1" s="1"/>
</calcChain>
</file>

<file path=xl/sharedStrings.xml><?xml version="1.0" encoding="utf-8"?>
<sst xmlns="http://schemas.openxmlformats.org/spreadsheetml/2006/main" count="180" uniqueCount="160">
  <si>
    <t>SERVICIO NACIONAL DE SALUD</t>
  </si>
  <si>
    <t>HOSPITAL UNIIVERSITARIO DOCENTE  TRAUMATOLOGICO DR. NEY ARIAS LORA</t>
  </si>
  <si>
    <t xml:space="preserve"> Balance General</t>
  </si>
  <si>
    <t xml:space="preserve"> Al _30__de_  Junio  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</si>
  <si>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</si>
  <si>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</si>
  <si>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</si>
  <si>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</si>
  <si>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</si>
  <si>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</si>
  <si>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</si>
  <si>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</si>
  <si>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</si>
  <si>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</si>
  <si>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</si>
  <si>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</si>
  <si>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</si>
  <si>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</si>
  <si>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</si>
  <si>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</si>
  <si>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</si>
  <si>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</si>
  <si>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</si>
  <si>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</si>
  <si>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</si>
  <si>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</si>
  <si>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</si>
  <si>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</si>
  <si>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</si>
  <si>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</si>
  <si>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</si>
  <si>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</si>
  <si>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</si>
  <si>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</si>
  <si>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</si>
  <si>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</si>
  <si>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</si>
  <si>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</si>
  <si>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</si>
  <si>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</si>
  <si>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</si>
  <si>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</si>
  <si>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</si>
  <si>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</si>
  <si>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</si>
  <si>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</si>
  <si>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</si>
  <si>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</si>
  <si>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</si>
  <si>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</si>
  <si>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</si>
  <si>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</si>
  <si>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</si>
  <si>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</si>
  <si>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</si>
  <si>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</si>
  <si>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UNIVERSITARIO DOCENTE  TRAUMATOLOGICO DR. NEY ARIAS LORA</t>
  </si>
  <si>
    <t>Estado de Cambio de Activo Neto / Patrimonio</t>
  </si>
  <si>
    <t>Del ejercicio terminado al 30 de Junio  de 2025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</si>
  <si>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</si>
  <si>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</si>
  <si>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</si>
  <si>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</si>
  <si>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</si>
  <si>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</si>
  <si>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31de diciembre de 2022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</si>
  <si>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</si>
  <si>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</si>
  <si>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</si>
  <si>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</si>
  <si>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 de 2023</t>
  </si>
  <si>
    <t>Efecto del gasto de depreciación de los activos revaluados</t>
  </si>
  <si>
    <t>Saldo al 31 de Agosto   2024</t>
  </si>
  <si>
    <t>Hospital Universitario Docente Traumatologico Dr. Ney Arias Lora</t>
  </si>
  <si>
    <t>Estado de Flujo de Efectivo</t>
  </si>
  <si>
    <t>Tipo del Gasto</t>
  </si>
  <si>
    <t xml:space="preserve"> Descripción del Gasto </t>
  </si>
  <si>
    <t xml:space="preserve"> Monto  </t>
  </si>
  <si>
    <t>Del Ejercicio Terminado  al 30 de Junio   2025</t>
  </si>
  <si>
    <t xml:space="preserve"> Servicios Personales </t>
  </si>
  <si>
    <t xml:space="preserve"> Servicios No Personales </t>
  </si>
  <si>
    <t xml:space="preserve"> Materiales y Suministros </t>
  </si>
  <si>
    <t xml:space="preserve"> Bines Mueble, Inmuebles e Intangibles </t>
  </si>
  <si>
    <t>Flujo de efectivo procedentes de actividades operativas</t>
  </si>
  <si>
    <t>Distribución del Gasto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</si>
  <si>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</si>
  <si>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</si>
  <si>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</si>
  <si>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</si>
  <si>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</si>
  <si>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</si>
  <si>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</si>
  <si>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</si>
  <si>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>-</t>
  </si>
  <si>
    <t xml:space="preserve">Pagos a otras entidades para financiar sus operaciones (Transferencias) </t>
  </si>
  <si>
    <t>Pagos a los trabajadores o en beneficio de ellos</t>
  </si>
  <si>
    <t>Ingresos Venta de servicios</t>
  </si>
  <si>
    <t xml:space="preserve">Pagos por contribuciones a la seguridad social </t>
  </si>
  <si>
    <t>ARS</t>
  </si>
  <si>
    <t>Pagos de pensiones y jubilaciones</t>
  </si>
  <si>
    <t>Pagos a proveedores</t>
  </si>
  <si>
    <t>Pacientes</t>
  </si>
  <si>
    <t>Pagos por contratos mantenidos para negocios o intercambio</t>
  </si>
  <si>
    <t>Pagos de intereses</t>
  </si>
  <si>
    <t>Otros pagos</t>
  </si>
  <si>
    <t>Depositos Hosp.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</si>
  <si>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</si>
  <si>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</si>
  <si>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</si>
  <si>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</si>
  <si>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</si>
  <si>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</si>
  <si>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</si>
  <si>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</si>
  <si>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</si>
  <si>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</si>
  <si>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</si>
  <si>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</si>
  <si>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</si>
  <si>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</si>
  <si>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</si>
  <si>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</si>
  <si>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</si>
  <si>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</si>
  <si>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</si>
  <si>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</si>
  <si>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</si>
  <si>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</si>
  <si>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</si>
  <si>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</si>
  <si>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</si>
  <si>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</si>
  <si>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</si>
  <si>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</si>
  <si>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</si>
  <si>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</si>
  <si>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</si>
  <si>
    <t>HOSPITAL  UNIVERSITARIO DOCENTE TRAUMATOLOGICO DR. NEY ARIAS LORA</t>
  </si>
  <si>
    <t>Estado de Rendimiento Financiero</t>
  </si>
  <si>
    <t xml:space="preserve"> Al _30__de_  Junio _del__2025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</si>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</sst>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#,##0.0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/>
      <name val="Times New Roman"/>
      <family val="1"/>
    </font>
    <font>
      <b/>
      <sz val="16"/>
      <color rgb="FF231F20"/>
      <name val="Times New Roman"/>
      <family val="1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0"/>
      <name val="Times New Roman"/>
      <family val="1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2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0" fontId="10" fillId="0" borderId="0" xfId="0" applyFont="1" applyAlignment="1">
      <alignment horizontal="left" vertical="center" wrapText="1" indent="1"/>
    </xf>
    <xf numFmtId="0" fontId="4" fillId="0" borderId="0" xfId="0" applyFont="1" applyAlignment="1">
      <alignment vertical="center"/>
    </xf>
    <xf numFmtId="0" fontId="3" fillId="0" borderId="0" xfId="0" applyFont="1"/>
    <xf numFmtId="9" fontId="4" fillId="0" borderId="0" xfId="2" applyFont="1"/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center" wrapText="1" indent="3"/>
    </xf>
    <xf numFmtId="0" fontId="16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21" fillId="0" borderId="0" xfId="0" applyFont="1" applyAlignment="1">
      <alignment vertical="center" wrapText="1"/>
    </xf>
    <xf numFmtId="43" fontId="10" fillId="0" borderId="0" xfId="0" applyNumberFormat="1" applyFont="1" applyAlignment="1">
      <alignment horizontal="left" vertical="center" wrapText="1" indent="8"/>
    </xf>
    <xf numFmtId="43" fontId="3" fillId="0" borderId="0" xfId="0" applyNumberFormat="1" applyFont="1"/>
    <xf numFmtId="0" fontId="11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top" wrapText="1"/>
    </xf>
    <xf numFmtId="43" fontId="4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10" fillId="0" borderId="1" xfId="0" applyNumberFormat="1" applyFont="1" applyBorder="1" applyAlignment="1">
      <alignment horizontal="left" vertical="center" wrapText="1" indent="8"/>
    </xf>
    <xf numFmtId="4" fontId="22" fillId="0" borderId="0" xfId="0" applyNumberFormat="1" applyFont="1"/>
    <xf numFmtId="43" fontId="23" fillId="0" borderId="0" xfId="1" applyFont="1"/>
    <xf numFmtId="43" fontId="4" fillId="0" borderId="0" xfId="3" applyFont="1"/>
    <xf numFmtId="43" fontId="11" fillId="0" borderId="0" xfId="0" applyNumberFormat="1" applyFont="1" applyAlignment="1">
      <alignment horizontal="left" vertical="center" wrapText="1" indent="4"/>
    </xf>
    <xf numFmtId="43" fontId="10" fillId="0" borderId="5" xfId="0" applyNumberFormat="1" applyFont="1" applyBorder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43" fontId="12" fillId="0" borderId="0" xfId="1" applyFont="1" applyAlignment="1">
      <alignment horizontal="center" vertical="center" wrapText="1"/>
    </xf>
    <xf numFmtId="0" fontId="11" fillId="0" borderId="0" xfId="0" applyFont="1" applyAlignment="1">
      <alignment horizontal="left" vertical="center" indent="1"/>
    </xf>
    <xf numFmtId="166" fontId="4" fillId="0" borderId="0" xfId="0" applyNumberFormat="1" applyFont="1"/>
    <xf numFmtId="0" fontId="2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5" fillId="0" borderId="0" xfId="0" applyFont="1" applyAlignment="1">
      <alignment horizontal="center" wrapText="1"/>
    </xf>
    <xf numFmtId="0" fontId="17" fillId="0" borderId="0" xfId="0" applyFont="1"/>
    <xf numFmtId="43" fontId="0" fillId="0" borderId="0" xfId="3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43" fontId="15" fillId="0" borderId="0" xfId="1" applyFont="1" applyAlignment="1">
      <alignment horizontal="center"/>
    </xf>
    <xf numFmtId="43" fontId="15" fillId="0" borderId="0" xfId="1" applyFont="1" applyBorder="1"/>
    <xf numFmtId="43" fontId="15" fillId="0" borderId="1" xfId="1" applyFont="1" applyBorder="1"/>
    <xf numFmtId="43" fontId="21" fillId="0" borderId="3" xfId="1" applyFont="1" applyBorder="1" applyAlignment="1">
      <alignment horizontal="center" vertical="center" wrapText="1"/>
    </xf>
    <xf numFmtId="43" fontId="21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43" fontId="15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13" fillId="0" borderId="1" xfId="1" applyFont="1" applyBorder="1" applyAlignment="1">
      <alignment horizontal="center" vertical="center" wrapText="1"/>
    </xf>
    <xf numFmtId="43" fontId="21" fillId="0" borderId="1" xfId="1" applyFont="1" applyBorder="1" applyAlignment="1">
      <alignment horizontal="center" vertical="center" wrapText="1"/>
    </xf>
    <xf numFmtId="43" fontId="26" fillId="0" borderId="0" xfId="1" applyFont="1" applyBorder="1" applyAlignment="1">
      <alignment horizontal="right" vertical="center" wrapText="1"/>
    </xf>
    <xf numFmtId="4" fontId="18" fillId="0" borderId="0" xfId="0" applyNumberFormat="1" applyFont="1"/>
    <xf numFmtId="43" fontId="27" fillId="0" borderId="0" xfId="1" applyFont="1" applyFill="1" applyAlignment="1">
      <alignment vertical="center"/>
    </xf>
    <xf numFmtId="43" fontId="27" fillId="0" borderId="0" xfId="1" applyFont="1" applyFill="1" applyBorder="1" applyAlignment="1">
      <alignment vertical="center"/>
    </xf>
    <xf numFmtId="0" fontId="28" fillId="2" borderId="0" xfId="0" applyFont="1" applyFill="1" applyAlignment="1">
      <alignment horizontal="center" vertical="center"/>
    </xf>
    <xf numFmtId="43" fontId="28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43" fontId="29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43" fontId="15" fillId="0" borderId="0" xfId="1" applyFont="1" applyFill="1"/>
    <xf numFmtId="0" fontId="21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" fontId="21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43" fontId="13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164" fontId="21" fillId="0" borderId="3" xfId="0" applyNumberFormat="1" applyFont="1" applyBorder="1" applyAlignment="1">
      <alignment horizontal="center" vertical="center"/>
    </xf>
    <xf numFmtId="43" fontId="21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21" fillId="0" borderId="6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3" fillId="0" borderId="0" xfId="1" applyFont="1" applyFill="1"/>
  </cellXfs>
  <cellStyles count="4">
    <cellStyle name="Millares" xfId="1" builtinId="3"/>
    <cellStyle name="Millares 4" xfId="3" xr:uid="{D415658F-725D-4164-8F29-0BFC8678FC5F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2424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104774</xdr:rowOff>
    </xdr:from>
    <xdr:to>
      <xdr:col>0</xdr:col>
      <xdr:colOff>2019300</xdr:colOff>
      <xdr:row>4</xdr:row>
      <xdr:rowOff>76199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04774"/>
          <a:ext cx="1990725" cy="7715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7" name="Picture 5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2424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11" name="Picture 5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2424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6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165EC2D-6FFE-476E-975A-8FD9335F21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647700"/>
          <a:ext cx="1866899" cy="7715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3FA90C6C-75EB-4613-A5EF-5493BA29B11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705600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41275</xdr:colOff>
      <xdr:row>68</xdr:row>
      <xdr:rowOff>53975</xdr:rowOff>
    </xdr:from>
    <xdr:to>
      <xdr:col>2</xdr:col>
      <xdr:colOff>1155699</xdr:colOff>
      <xdr:row>72</xdr:row>
      <xdr:rowOff>187325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D1D2EFCB-9231-4103-8FC5-80CCF75198C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4800" y="7454900"/>
          <a:ext cx="1114424" cy="933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6C137B-A3DE-477D-B12D-94D9FC10D9A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830036</xdr:colOff>
      <xdr:row>2</xdr:row>
      <xdr:rowOff>27214</xdr:rowOff>
    </xdr:from>
    <xdr:to>
      <xdr:col>3</xdr:col>
      <xdr:colOff>830036</xdr:colOff>
      <xdr:row>4</xdr:row>
      <xdr:rowOff>93890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2DCCC38-BEE6-482D-B563-C8D06BE03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4911" y="42726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647700</xdr:colOff>
      <xdr:row>45</xdr:row>
      <xdr:rowOff>142875</xdr:rowOff>
    </xdr:from>
    <xdr:to>
      <xdr:col>4</xdr:col>
      <xdr:colOff>1273175</xdr:colOff>
      <xdr:row>53</xdr:row>
      <xdr:rowOff>152400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E7BCA27-2A51-40AE-9869-185621F761D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915352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1733550</xdr:colOff>
      <xdr:row>5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10D76C5-8DF6-478B-AB64-0F40DDDB25DC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40005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5\Junio%202025\Estados%20Financieros%20Junio%20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COORDINADORA%20CONTABILIDAD\Libro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>
        <row r="63">
          <cell r="C63">
            <v>8955197.4191921204</v>
          </cell>
        </row>
        <row r="66">
          <cell r="C66">
            <v>579895297.2691921</v>
          </cell>
        </row>
      </sheetData>
      <sheetData sheetId="1" refreshError="1">
        <row r="35">
          <cell r="B35">
            <v>8955197.4191921204</v>
          </cell>
        </row>
      </sheetData>
      <sheetData sheetId="2" refreshError="1">
        <row r="59">
          <cell r="B59">
            <v>12646595.410000011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6">
          <cell r="C26">
            <v>141416041.05999997</v>
          </cell>
          <cell r="E26">
            <v>128769445.64999999</v>
          </cell>
        </row>
      </sheetData>
      <sheetData sheetId="12" refreshError="1">
        <row r="19">
          <cell r="D19">
            <v>187491390.89000002</v>
          </cell>
        </row>
      </sheetData>
      <sheetData sheetId="13" refreshError="1">
        <row r="22">
          <cell r="C22">
            <v>155879828.35414088</v>
          </cell>
        </row>
      </sheetData>
      <sheetData sheetId="14" refreshError="1">
        <row r="22">
          <cell r="C22">
            <v>29085233.43</v>
          </cell>
        </row>
      </sheetData>
      <sheetData sheetId="15" refreshError="1">
        <row r="20">
          <cell r="K20">
            <v>1438948.0458333336</v>
          </cell>
          <cell r="L20">
            <v>166137.24333333332</v>
          </cell>
        </row>
      </sheetData>
      <sheetData sheetId="16" refreshError="1">
        <row r="21">
          <cell r="D21">
            <v>121030599.74555458</v>
          </cell>
        </row>
        <row r="23">
          <cell r="D23">
            <v>1562554.2674745552</v>
          </cell>
        </row>
      </sheetData>
      <sheetData sheetId="17" refreshError="1"/>
      <sheetData sheetId="18" refreshError="1">
        <row r="6">
          <cell r="Q6">
            <v>51478051.399999999</v>
          </cell>
        </row>
        <row r="7">
          <cell r="Q7">
            <v>3786269.95</v>
          </cell>
        </row>
        <row r="8">
          <cell r="Q8">
            <v>18719789.469999999</v>
          </cell>
        </row>
        <row r="9">
          <cell r="Q9">
            <v>8402737.4800000004</v>
          </cell>
        </row>
        <row r="10">
          <cell r="Q10">
            <v>82386848.299999997</v>
          </cell>
        </row>
        <row r="14">
          <cell r="G14">
            <v>51478051.399999999</v>
          </cell>
        </row>
        <row r="15">
          <cell r="G15">
            <v>43555392.310000002</v>
          </cell>
        </row>
        <row r="17">
          <cell r="J17">
            <v>95033443.710000008</v>
          </cell>
        </row>
        <row r="78">
          <cell r="J78">
            <v>6500822.8900000006</v>
          </cell>
        </row>
        <row r="87">
          <cell r="J87">
            <v>3786269.95</v>
          </cell>
        </row>
        <row r="183">
          <cell r="J183">
            <v>500</v>
          </cell>
        </row>
      </sheetData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 refreshError="1">
        <row r="104">
          <cell r="J104">
            <v>5267664.29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1048576"/>
  <sheetViews>
    <sheetView workbookViewId="0">
      <selection activeCell="E22" sqref="E22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7.5703125" style="6" bestFit="1" customWidth="1"/>
    <col min="5" max="6" width="18.5703125" style="4" bestFit="1" customWidth="1"/>
    <col min="7" max="7" width="14.42578125" style="4" bestFit="1" customWidth="1"/>
    <col min="8" max="8" width="17.42578125" style="4" bestFit="1" customWidth="1"/>
    <col min="9" max="9" width="16.28515625" style="4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1"/>
      <c r="B6" s="7" t="s">
        <v>0</v>
      </c>
      <c r="C6" s="8"/>
      <c r="D6" s="3"/>
    </row>
    <row r="7" spans="1:12" ht="19.5" x14ac:dyDescent="0.25">
      <c r="A7" s="1"/>
      <c r="B7" s="9" t="s">
        <v>1</v>
      </c>
      <c r="C7" s="10"/>
      <c r="D7" s="3"/>
    </row>
    <row r="8" spans="1:12" ht="18" x14ac:dyDescent="0.25">
      <c r="A8" s="1"/>
      <c r="B8" s="11" t="s">
        <v>2</v>
      </c>
      <c r="C8" s="12"/>
      <c r="D8" s="3"/>
    </row>
    <row r="9" spans="1:12" ht="18" x14ac:dyDescent="0.25">
      <c r="A9" s="1"/>
      <c r="B9" s="11" t="s">
        <v>3</v>
      </c>
      <c r="C9" s="12"/>
      <c r="D9" s="3"/>
      <c r="L9" s="13"/>
    </row>
    <row r="10" spans="1:12" x14ac:dyDescent="0.25">
      <c r="A10" s="1"/>
      <c r="B10" s="14" t="s">
        <v>4</v>
      </c>
      <c r="C10" s="2"/>
      <c r="D10" s="3"/>
    </row>
    <row r="11" spans="1:12" x14ac:dyDescent="0.25">
      <c r="A11" s="1"/>
      <c r="B11" s="14"/>
      <c r="C11" s="2"/>
      <c r="D11" s="3"/>
    </row>
    <row r="12" spans="1:12" x14ac:dyDescent="0.25">
      <c r="A12" s="1"/>
      <c r="B12" s="14"/>
      <c r="C12" s="2"/>
      <c r="D12" s="3"/>
    </row>
    <row r="13" spans="1:12" x14ac:dyDescent="0.25">
      <c r="A13" s="1"/>
      <c r="B13" s="2"/>
      <c r="C13" s="15"/>
      <c r="D13" s="3"/>
    </row>
    <row r="14" spans="1:12" x14ac:dyDescent="0.25">
      <c r="A14" s="16" t="s">
        <v>5</v>
      </c>
      <c r="B14" s="17"/>
    </row>
    <row r="15" spans="1:12" x14ac:dyDescent="0.25">
      <c r="A15" s="16" t="s">
        <v>6</v>
      </c>
      <c r="B15" s="17"/>
    </row>
    <row r="16" spans="1:12" x14ac:dyDescent="0.25">
      <c r="A16" s="18" t="s">
        <v>7</v>
      </c>
      <c r="C16" s="19">
        <f>+'[1]Efectivo y Equivalente a efecti'!C26</f>
        <v>141416041.05999997</v>
      </c>
    </row>
    <row r="17" spans="1:4" ht="15.75" hidden="1" customHeight="1" x14ac:dyDescent="0.25">
      <c r="A17" s="18" t="s">
        <v>8</v>
      </c>
      <c r="C17" s="20">
        <v>0</v>
      </c>
    </row>
    <row r="18" spans="1:4" ht="31.5" hidden="1" customHeight="1" x14ac:dyDescent="0.25">
      <c r="A18" s="18" t="s">
        <v>9</v>
      </c>
      <c r="C18" s="20">
        <v>0</v>
      </c>
    </row>
    <row r="19" spans="1:4" x14ac:dyDescent="0.25">
      <c r="A19" s="18" t="s">
        <v>10</v>
      </c>
      <c r="C19" s="19">
        <f>+'[1]Cuentas Por Cobrar'!D19</f>
        <v>187491390.89000002</v>
      </c>
    </row>
    <row r="20" spans="1:4" x14ac:dyDescent="0.25">
      <c r="A20" s="18" t="s">
        <v>11</v>
      </c>
      <c r="C20" s="19">
        <f>+[1]Inventario!C22</f>
        <v>155879828.35414088</v>
      </c>
    </row>
    <row r="21" spans="1:4" x14ac:dyDescent="0.25">
      <c r="A21" s="18" t="s">
        <v>12</v>
      </c>
      <c r="C21" s="21">
        <f>+'[1]Pagos Anticipados '!K20</f>
        <v>1438948.0458333336</v>
      </c>
    </row>
    <row r="22" spans="1:4" x14ac:dyDescent="0.25">
      <c r="A22" s="18" t="s">
        <v>13</v>
      </c>
      <c r="C22" s="22">
        <v>0</v>
      </c>
    </row>
    <row r="23" spans="1:4" x14ac:dyDescent="0.25">
      <c r="A23" s="16" t="s">
        <v>14</v>
      </c>
      <c r="C23" s="23">
        <f>SUM(C16:C22)</f>
        <v>486226208.34997422</v>
      </c>
    </row>
    <row r="24" spans="1:4" x14ac:dyDescent="0.25">
      <c r="A24" s="16"/>
      <c r="C24" s="24"/>
    </row>
    <row r="25" spans="1:4" x14ac:dyDescent="0.25">
      <c r="A25" s="16" t="s">
        <v>15</v>
      </c>
      <c r="C25" s="25"/>
    </row>
    <row r="26" spans="1:4" ht="15.75" hidden="1" customHeight="1" x14ac:dyDescent="0.25">
      <c r="A26" s="18" t="s">
        <v>16</v>
      </c>
      <c r="C26" s="26">
        <v>0</v>
      </c>
    </row>
    <row r="27" spans="1:4" ht="15.75" hidden="1" customHeight="1" x14ac:dyDescent="0.25">
      <c r="A27" s="18" t="s">
        <v>17</v>
      </c>
      <c r="C27" s="26">
        <v>0</v>
      </c>
    </row>
    <row r="28" spans="1:4" ht="15.75" hidden="1" customHeight="1" x14ac:dyDescent="0.25">
      <c r="A28" s="18" t="s">
        <v>18</v>
      </c>
      <c r="C28" s="26">
        <v>0</v>
      </c>
    </row>
    <row r="29" spans="1:4" ht="15.75" hidden="1" customHeight="1" x14ac:dyDescent="0.25">
      <c r="A29" s="18" t="s">
        <v>19</v>
      </c>
      <c r="C29" s="26">
        <v>0</v>
      </c>
    </row>
    <row r="30" spans="1:4" x14ac:dyDescent="0.25">
      <c r="A30" s="18" t="s">
        <v>20</v>
      </c>
      <c r="C30" s="20">
        <f>+'[1]Activo Fijo'!D21</f>
        <v>121030599.74555458</v>
      </c>
      <c r="D30" s="13"/>
    </row>
    <row r="31" spans="1:4" x14ac:dyDescent="0.25">
      <c r="A31" s="18" t="s">
        <v>21</v>
      </c>
      <c r="C31" s="27"/>
    </row>
    <row r="32" spans="1:4" ht="15.75" hidden="1" customHeight="1" x14ac:dyDescent="0.25">
      <c r="A32" s="18" t="s">
        <v>22</v>
      </c>
      <c r="C32" s="28">
        <v>0</v>
      </c>
    </row>
    <row r="33" spans="1:8" x14ac:dyDescent="0.25">
      <c r="A33" s="16" t="s">
        <v>23</v>
      </c>
      <c r="C33" s="23">
        <f>+C30</f>
        <v>121030599.74555458</v>
      </c>
    </row>
    <row r="34" spans="1:8" x14ac:dyDescent="0.25">
      <c r="A34" s="16"/>
      <c r="C34" s="24"/>
    </row>
    <row r="35" spans="1:8" ht="16.5" thickBot="1" x14ac:dyDescent="0.3">
      <c r="A35" s="16" t="s">
        <v>24</v>
      </c>
      <c r="C35" s="29">
        <f>+C23+C33</f>
        <v>607256808.09552884</v>
      </c>
    </row>
    <row r="36" spans="1:8" ht="16.5" thickTop="1" x14ac:dyDescent="0.25">
      <c r="A36" s="47" t="s">
        <v>25</v>
      </c>
      <c r="C36" s="17"/>
    </row>
    <row r="37" spans="1:8" x14ac:dyDescent="0.25">
      <c r="A37" s="47"/>
      <c r="C37" s="30"/>
      <c r="E37" s="4" t="s">
        <v>26</v>
      </c>
      <c r="H37" s="4">
        <v>29677288.309999999</v>
      </c>
    </row>
    <row r="38" spans="1:8" ht="15.75" hidden="1" customHeight="1" x14ac:dyDescent="0.25">
      <c r="A38" s="18" t="s">
        <v>27</v>
      </c>
      <c r="C38" s="26">
        <v>0</v>
      </c>
    </row>
    <row r="39" spans="1:8" ht="15.75" hidden="1" customHeight="1" x14ac:dyDescent="0.25">
      <c r="A39" s="18" t="s">
        <v>28</v>
      </c>
      <c r="C39" s="20">
        <f>+'[2]Cuentas Por Pagar'!C15</f>
        <v>0</v>
      </c>
    </row>
    <row r="40" spans="1:8" ht="15.75" hidden="1" customHeight="1" x14ac:dyDescent="0.25">
      <c r="A40" s="18" t="s">
        <v>29</v>
      </c>
      <c r="C40" s="20">
        <v>0</v>
      </c>
    </row>
    <row r="41" spans="1:8" ht="31.5" hidden="1" customHeight="1" x14ac:dyDescent="0.25">
      <c r="A41" s="18" t="s">
        <v>30</v>
      </c>
      <c r="C41" s="20">
        <v>0</v>
      </c>
    </row>
    <row r="42" spans="1:8" ht="31.5" hidden="1" customHeight="1" x14ac:dyDescent="0.25">
      <c r="A42" s="18" t="s">
        <v>31</v>
      </c>
      <c r="C42" s="20">
        <v>0</v>
      </c>
    </row>
    <row r="43" spans="1:8" x14ac:dyDescent="0.25">
      <c r="A43" s="18" t="s">
        <v>32</v>
      </c>
      <c r="C43" s="31">
        <v>22034300.309999999</v>
      </c>
      <c r="E43" s="4">
        <v>51672893.280000001</v>
      </c>
      <c r="F43" s="4">
        <f>+E43*0.1</f>
        <v>5167289.3280000007</v>
      </c>
    </row>
    <row r="44" spans="1:8" ht="31.5" hidden="1" customHeight="1" x14ac:dyDescent="0.25">
      <c r="A44" s="18" t="s">
        <v>33</v>
      </c>
      <c r="C44" s="20">
        <v>0</v>
      </c>
    </row>
    <row r="45" spans="1:8" ht="15.75" hidden="1" customHeight="1" x14ac:dyDescent="0.25">
      <c r="A45" s="18" t="s">
        <v>34</v>
      </c>
      <c r="C45" s="20">
        <v>0</v>
      </c>
    </row>
    <row r="46" spans="1:8" ht="15.75" hidden="1" customHeight="1" x14ac:dyDescent="0.25">
      <c r="A46" s="18" t="s">
        <v>35</v>
      </c>
      <c r="C46" s="22">
        <v>0</v>
      </c>
    </row>
    <row r="47" spans="1:8" x14ac:dyDescent="0.25">
      <c r="A47" s="16" t="s">
        <v>36</v>
      </c>
      <c r="C47" s="23">
        <f>SUM(C38:C46)</f>
        <v>22034300.309999999</v>
      </c>
      <c r="F47" s="4">
        <v>25640131.309999999</v>
      </c>
      <c r="H47" s="4">
        <v>-21831385.623702299</v>
      </c>
    </row>
    <row r="48" spans="1:8" x14ac:dyDescent="0.25">
      <c r="A48" s="16"/>
      <c r="C48" s="24"/>
      <c r="H48" s="4">
        <v>21831385.620000001</v>
      </c>
    </row>
    <row r="49" spans="1:4" x14ac:dyDescent="0.25">
      <c r="A49" s="16" t="s">
        <v>37</v>
      </c>
      <c r="C49" s="17"/>
    </row>
    <row r="50" spans="1:4" x14ac:dyDescent="0.25">
      <c r="A50" s="18" t="s">
        <v>38</v>
      </c>
      <c r="C50" s="27">
        <v>5327210.5199999996</v>
      </c>
    </row>
    <row r="51" spans="1:4" ht="15.75" hidden="1" customHeight="1" x14ac:dyDescent="0.25">
      <c r="A51" s="18" t="s">
        <v>39</v>
      </c>
      <c r="C51" s="26">
        <v>0</v>
      </c>
    </row>
    <row r="52" spans="1:4" ht="15.75" hidden="1" customHeight="1" x14ac:dyDescent="0.25">
      <c r="A52" s="18" t="s">
        <v>40</v>
      </c>
      <c r="C52" s="26">
        <v>0</v>
      </c>
    </row>
    <row r="53" spans="1:4" ht="15.75" hidden="1" customHeight="1" x14ac:dyDescent="0.25">
      <c r="A53" s="18" t="s">
        <v>41</v>
      </c>
      <c r="C53" s="27"/>
    </row>
    <row r="54" spans="1:4" ht="31.5" hidden="1" customHeight="1" x14ac:dyDescent="0.25">
      <c r="A54" s="18" t="s">
        <v>42</v>
      </c>
      <c r="C54" s="26">
        <v>0</v>
      </c>
    </row>
    <row r="55" spans="1:4" ht="15.75" hidden="1" customHeight="1" x14ac:dyDescent="0.25">
      <c r="A55" s="18" t="s">
        <v>43</v>
      </c>
      <c r="C55" s="28">
        <v>0</v>
      </c>
    </row>
    <row r="56" spans="1:4" x14ac:dyDescent="0.25">
      <c r="A56" s="16" t="s">
        <v>44</v>
      </c>
      <c r="C56" s="32">
        <f>SUM(C50:C55)</f>
        <v>5327210.5199999996</v>
      </c>
    </row>
    <row r="57" spans="1:4" x14ac:dyDescent="0.25">
      <c r="A57" s="16"/>
      <c r="C57" s="24"/>
      <c r="D57" s="33"/>
    </row>
    <row r="58" spans="1:4" x14ac:dyDescent="0.25">
      <c r="A58" s="16" t="s">
        <v>45</v>
      </c>
      <c r="C58" s="34">
        <f>+C47+C56</f>
        <v>27361510.829999998</v>
      </c>
      <c r="D58" s="33"/>
    </row>
    <row r="59" spans="1:4" x14ac:dyDescent="0.25">
      <c r="A59" s="16"/>
      <c r="C59" s="24"/>
      <c r="D59" s="33"/>
    </row>
    <row r="60" spans="1:4" x14ac:dyDescent="0.25">
      <c r="A60" s="16" t="s">
        <v>46</v>
      </c>
      <c r="C60" s="17"/>
      <c r="D60" s="33"/>
    </row>
    <row r="61" spans="1:4" x14ac:dyDescent="0.25">
      <c r="A61" s="18" t="s">
        <v>47</v>
      </c>
      <c r="C61" s="20">
        <f>+'[2]Cambio de Patrimonio'!B17</f>
        <v>412502736.45999998</v>
      </c>
      <c r="D61" s="33"/>
    </row>
    <row r="62" spans="1:4" x14ac:dyDescent="0.25">
      <c r="A62" s="18" t="s">
        <v>48</v>
      </c>
      <c r="C62" s="26">
        <v>0</v>
      </c>
      <c r="D62" s="35"/>
    </row>
    <row r="63" spans="1:4" x14ac:dyDescent="0.25">
      <c r="A63" s="18" t="s">
        <v>49</v>
      </c>
      <c r="C63" s="36">
        <f>+'[1]Estado de Rend. Fianac. Mensual'!B35</f>
        <v>8955197.4191921204</v>
      </c>
      <c r="D63" s="33"/>
    </row>
    <row r="64" spans="1:4" x14ac:dyDescent="0.25">
      <c r="A64" s="18" t="s">
        <v>50</v>
      </c>
      <c r="C64" s="20">
        <f>56047220.18+15354479.99+29677288.31-2678446.11+37044590.75+8274457.96-7912224.24+22629996.55+600287.8</f>
        <v>159037651.19000003</v>
      </c>
      <c r="D64" s="33"/>
    </row>
    <row r="65" spans="1:11" x14ac:dyDescent="0.25">
      <c r="A65" s="18" t="s">
        <v>51</v>
      </c>
      <c r="C65" s="28">
        <v>0</v>
      </c>
      <c r="D65" s="33"/>
    </row>
    <row r="66" spans="1:11" s="37" customFormat="1" x14ac:dyDescent="0.25">
      <c r="A66" s="46" t="s">
        <v>52</v>
      </c>
      <c r="C66" s="38">
        <f>SUM(C61:C65)</f>
        <v>580495585.06919217</v>
      </c>
      <c r="D66" s="35"/>
      <c r="E66" s="4"/>
      <c r="F66" s="4"/>
      <c r="G66" s="4"/>
      <c r="H66" s="4"/>
      <c r="I66" s="4"/>
      <c r="J66" s="39"/>
      <c r="K66" s="39"/>
    </row>
    <row r="67" spans="1:11" ht="32.25" thickBot="1" x14ac:dyDescent="0.3">
      <c r="A67" s="16" t="s">
        <v>53</v>
      </c>
      <c r="C67" s="40">
        <f>SUM(C58+C66)</f>
        <v>607857095.89919221</v>
      </c>
      <c r="D67" s="35"/>
    </row>
    <row r="68" spans="1:11" ht="16.5" thickTop="1" x14ac:dyDescent="0.25">
      <c r="B68" s="41"/>
      <c r="C68" s="42"/>
      <c r="D68" s="33"/>
    </row>
    <row r="69" spans="1:11" x14ac:dyDescent="0.25">
      <c r="B69" s="5"/>
      <c r="C69" s="43"/>
      <c r="D69" s="33"/>
    </row>
    <row r="70" spans="1:11" x14ac:dyDescent="0.25">
      <c r="B70" s="5"/>
      <c r="C70" s="42"/>
      <c r="D70" s="33"/>
    </row>
    <row r="71" spans="1:11" x14ac:dyDescent="0.25">
      <c r="A71"/>
      <c r="B71" s="13"/>
      <c r="C71" s="42"/>
    </row>
    <row r="72" spans="1:11" x14ac:dyDescent="0.25">
      <c r="C72" s="42"/>
    </row>
    <row r="73" spans="1:11" x14ac:dyDescent="0.25">
      <c r="B73"/>
      <c r="C73" s="42"/>
    </row>
    <row r="74" spans="1:11" x14ac:dyDescent="0.25">
      <c r="A74" s="44" t="s">
        <v>54</v>
      </c>
      <c r="C74" s="42"/>
    </row>
    <row r="75" spans="1:11" x14ac:dyDescent="0.25">
      <c r="A75" s="45" t="s">
        <v>55</v>
      </c>
      <c r="C75" s="42"/>
    </row>
    <row r="76" spans="1:11" x14ac:dyDescent="0.25">
      <c r="C76" s="42"/>
    </row>
    <row r="77" spans="1:11" x14ac:dyDescent="0.25">
      <c r="C77" s="42"/>
    </row>
    <row r="78" spans="1:11" x14ac:dyDescent="0.25">
      <c r="C78" s="42"/>
    </row>
    <row r="79" spans="1:11" x14ac:dyDescent="0.25">
      <c r="C79" s="42"/>
    </row>
    <row r="80" spans="1:11" x14ac:dyDescent="0.25">
      <c r="C80" s="42"/>
    </row>
    <row r="81" spans="3:3" x14ac:dyDescent="0.25">
      <c r="C81" s="42"/>
    </row>
    <row r="82" spans="3:3" x14ac:dyDescent="0.25">
      <c r="C82" s="42"/>
    </row>
    <row r="1048576" spans="9:11" x14ac:dyDescent="0.25">
      <c r="I1048576" s="4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1">
    <mergeCell ref="A36:A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261BC-8A9F-43AA-9E01-27A43D69A00A}">
  <dimension ref="B1:M36"/>
  <sheetViews>
    <sheetView workbookViewId="0">
      <selection activeCell="J17" sqref="J17"/>
    </sheetView>
  </sheetViews>
  <sheetFormatPr baseColWidth="10" defaultColWidth="11.42578125" defaultRowHeight="15.75" x14ac:dyDescent="0.25"/>
  <cols>
    <col min="1" max="1" width="4.5703125" style="6" customWidth="1"/>
    <col min="2" max="2" width="43.42578125" style="6" customWidth="1"/>
    <col min="3" max="3" width="17.42578125" style="6" customWidth="1"/>
    <col min="4" max="4" width="18.42578125" style="6" customWidth="1"/>
    <col min="5" max="5" width="16.42578125" style="6" customWidth="1"/>
    <col min="6" max="6" width="17.42578125" style="6" bestFit="1" customWidth="1"/>
    <col min="7" max="7" width="18.28515625" style="6" bestFit="1" customWidth="1"/>
    <col min="8" max="8" width="26.7109375" style="6" hidden="1" customWidth="1"/>
    <col min="9" max="9" width="20" style="49" customWidth="1"/>
    <col min="10" max="10" width="29.5703125" style="42" customWidth="1"/>
    <col min="11" max="11" width="18.5703125" style="50" bestFit="1" customWidth="1"/>
    <col min="12" max="12" width="18.5703125" style="5" bestFit="1" customWidth="1"/>
    <col min="13" max="13" width="16.28515625" style="5" bestFit="1" customWidth="1"/>
    <col min="14" max="16384" width="11.42578125" style="6"/>
  </cols>
  <sheetData>
    <row r="1" spans="2:13" x14ac:dyDescent="0.25">
      <c r="B1" s="48"/>
    </row>
    <row r="2" spans="2:13" x14ac:dyDescent="0.25">
      <c r="B2" s="51" t="s">
        <v>56</v>
      </c>
      <c r="C2" s="51"/>
      <c r="D2" s="51"/>
      <c r="E2" s="51"/>
      <c r="F2" s="51"/>
      <c r="G2" s="51"/>
      <c r="H2" s="51"/>
    </row>
    <row r="3" spans="2:13" ht="20.25" x14ac:dyDescent="0.25">
      <c r="B3" s="52" t="s">
        <v>57</v>
      </c>
      <c r="C3" s="52"/>
      <c r="D3" s="52"/>
      <c r="E3" s="52"/>
      <c r="F3" s="52"/>
      <c r="G3" s="52"/>
      <c r="H3" s="52"/>
    </row>
    <row r="4" spans="2:13" ht="20.25" x14ac:dyDescent="0.25">
      <c r="B4" s="52" t="s">
        <v>58</v>
      </c>
      <c r="C4" s="52"/>
      <c r="D4" s="52"/>
      <c r="E4" s="52"/>
      <c r="F4" s="52"/>
      <c r="G4" s="52"/>
      <c r="H4" s="52"/>
    </row>
    <row r="5" spans="2:13" ht="20.25" x14ac:dyDescent="0.25">
      <c r="B5" s="52" t="s">
        <v>59</v>
      </c>
      <c r="C5" s="52"/>
      <c r="D5" s="52"/>
      <c r="E5" s="52"/>
      <c r="F5" s="52"/>
      <c r="G5" s="52"/>
      <c r="H5" s="52"/>
    </row>
    <row r="6" spans="2:13" x14ac:dyDescent="0.25">
      <c r="B6" s="17"/>
      <c r="C6" s="17"/>
      <c r="D6" s="53"/>
      <c r="E6" s="17"/>
      <c r="F6" s="17"/>
      <c r="G6" s="17"/>
    </row>
    <row r="7" spans="2:13" x14ac:dyDescent="0.25">
      <c r="B7" s="17"/>
      <c r="C7" s="17"/>
      <c r="D7" s="53"/>
      <c r="E7" s="17"/>
      <c r="F7" s="17"/>
      <c r="G7" s="17"/>
      <c r="H7" s="54"/>
    </row>
    <row r="8" spans="2:13" ht="47.25" x14ac:dyDescent="0.25">
      <c r="B8" s="55"/>
      <c r="C8" s="56" t="s">
        <v>60</v>
      </c>
      <c r="D8" s="56" t="s">
        <v>61</v>
      </c>
      <c r="E8" s="56" t="s">
        <v>62</v>
      </c>
      <c r="F8" s="56" t="s">
        <v>63</v>
      </c>
      <c r="G8" s="56" t="s">
        <v>64</v>
      </c>
      <c r="H8" s="56" t="s">
        <v>64</v>
      </c>
    </row>
    <row r="9" spans="2:13" x14ac:dyDescent="0.25">
      <c r="B9" s="17"/>
      <c r="C9" s="57"/>
      <c r="D9" s="53"/>
      <c r="F9" s="57"/>
      <c r="G9" s="57"/>
      <c r="H9" s="57"/>
    </row>
    <row r="10" spans="2:13" x14ac:dyDescent="0.25">
      <c r="B10" s="58" t="s">
        <v>65</v>
      </c>
      <c r="C10" s="23">
        <v>412502736.45999998</v>
      </c>
      <c r="D10" s="23"/>
      <c r="E10" s="23"/>
      <c r="F10" s="23">
        <v>160324097.63</v>
      </c>
      <c r="G10" s="23">
        <v>504836397.00999999</v>
      </c>
      <c r="H10" s="59">
        <f>+C10+F10-E10</f>
        <v>572826834.08999991</v>
      </c>
      <c r="I10" s="60"/>
    </row>
    <row r="11" spans="2:13" x14ac:dyDescent="0.25">
      <c r="B11" s="61" t="s">
        <v>66</v>
      </c>
      <c r="C11" s="62"/>
      <c r="D11" s="20"/>
      <c r="E11" s="63"/>
      <c r="F11" s="63"/>
      <c r="G11" s="63"/>
      <c r="H11" s="59">
        <f t="shared" ref="H11:H12" si="0">+C11+F11-E11</f>
        <v>0</v>
      </c>
    </row>
    <row r="12" spans="2:13" x14ac:dyDescent="0.25">
      <c r="B12" s="61" t="s">
        <v>67</v>
      </c>
      <c r="C12" s="62"/>
      <c r="D12" s="62"/>
      <c r="E12" s="63"/>
      <c r="F12" s="20"/>
      <c r="G12" s="20"/>
      <c r="H12" s="59">
        <f t="shared" si="0"/>
        <v>0</v>
      </c>
    </row>
    <row r="13" spans="2:13" x14ac:dyDescent="0.25">
      <c r="B13" s="64" t="s">
        <v>68</v>
      </c>
      <c r="C13" s="62"/>
      <c r="D13" s="62"/>
      <c r="E13" s="63"/>
      <c r="F13" s="20">
        <v>87161026.730000004</v>
      </c>
      <c r="G13" s="23">
        <v>68304309.019999996</v>
      </c>
      <c r="H13" s="59">
        <f>+C13+F13-E13</f>
        <v>87161026.730000004</v>
      </c>
    </row>
    <row r="14" spans="2:13" x14ac:dyDescent="0.25">
      <c r="B14" s="64" t="s">
        <v>69</v>
      </c>
      <c r="C14" s="22"/>
      <c r="D14" s="22"/>
      <c r="E14" s="22"/>
      <c r="F14" s="22">
        <v>26665111.670000002</v>
      </c>
      <c r="G14" s="65">
        <v>-313871.94</v>
      </c>
      <c r="H14" s="66">
        <f>+C14+F14-E14</f>
        <v>26665111.670000002</v>
      </c>
      <c r="J14" s="21"/>
    </row>
    <row r="15" spans="2:13" s="37" customFormat="1" x14ac:dyDescent="0.25">
      <c r="B15" s="16"/>
      <c r="C15" s="23"/>
      <c r="D15" s="23"/>
      <c r="E15" s="23"/>
      <c r="F15" s="23"/>
      <c r="G15" s="23"/>
      <c r="H15" s="59"/>
      <c r="I15" s="67"/>
      <c r="J15" s="68"/>
      <c r="K15" s="50"/>
      <c r="L15" s="39"/>
      <c r="M15" s="39"/>
    </row>
    <row r="16" spans="2:13" s="37" customFormat="1" x14ac:dyDescent="0.25">
      <c r="B16" s="58" t="s">
        <v>70</v>
      </c>
      <c r="C16" s="23">
        <v>412502736.45999998</v>
      </c>
      <c r="D16" s="23"/>
      <c r="E16" s="23">
        <f>SUM(E10:E15)</f>
        <v>0</v>
      </c>
      <c r="F16" s="23">
        <f>SUM(F10:F15)</f>
        <v>274150236.03000003</v>
      </c>
      <c r="G16" s="23"/>
      <c r="H16" s="59">
        <f>+C16+F16-E16</f>
        <v>686652972.49000001</v>
      </c>
      <c r="I16" s="67"/>
      <c r="J16" s="68"/>
      <c r="K16" s="50"/>
      <c r="L16" s="39"/>
      <c r="M16" s="39"/>
    </row>
    <row r="17" spans="2:10" x14ac:dyDescent="0.25">
      <c r="B17" s="64" t="s">
        <v>66</v>
      </c>
      <c r="C17" s="20"/>
      <c r="D17" s="20"/>
      <c r="E17" s="20"/>
      <c r="F17" s="20"/>
      <c r="G17" s="20"/>
      <c r="H17" s="59"/>
      <c r="I17" s="13"/>
    </row>
    <row r="18" spans="2:10" x14ac:dyDescent="0.25">
      <c r="B18" s="64" t="s">
        <v>67</v>
      </c>
      <c r="C18" s="20"/>
      <c r="D18" s="20"/>
      <c r="E18" s="20"/>
      <c r="F18" s="20"/>
      <c r="G18" s="20"/>
      <c r="H18" s="59"/>
      <c r="I18" s="13"/>
    </row>
    <row r="19" spans="2:10" ht="31.5" x14ac:dyDescent="0.25">
      <c r="B19" s="64" t="s">
        <v>71</v>
      </c>
      <c r="C19" s="20"/>
      <c r="D19" s="20"/>
      <c r="E19" s="20"/>
      <c r="F19" s="20"/>
      <c r="G19" s="20"/>
      <c r="H19" s="59"/>
      <c r="I19" s="69"/>
    </row>
    <row r="20" spans="2:10" x14ac:dyDescent="0.25">
      <c r="B20" s="64" t="s">
        <v>68</v>
      </c>
      <c r="C20" s="20"/>
      <c r="D20" s="20"/>
      <c r="E20" s="20"/>
      <c r="F20" s="31">
        <f>31312970.83+7507105.94-1659240.58-543354.16-234983949.18-28347324.73+33661815.94-25051039.91+15354479.99+29677288.31-2678446.11+37044590.75+8274457.96-7912224.24+22629996.55</f>
        <v>-115712872.64</v>
      </c>
      <c r="G20" s="31">
        <f>+H20</f>
        <v>-115712872.64</v>
      </c>
      <c r="H20" s="59">
        <f>+C20+F20-E20</f>
        <v>-115712872.64</v>
      </c>
      <c r="I20" s="4"/>
      <c r="J20" s="5"/>
    </row>
    <row r="21" spans="2:10" x14ac:dyDescent="0.25">
      <c r="B21" s="64" t="s">
        <v>69</v>
      </c>
      <c r="D21" s="70"/>
      <c r="E21" s="20"/>
      <c r="F21" s="20">
        <f>+'[1]Estado de Situación Mesual'!C63</f>
        <v>8955197.4191921204</v>
      </c>
      <c r="G21" s="20">
        <f>+H21</f>
        <v>8955197.4191921204</v>
      </c>
      <c r="H21" s="59">
        <f>SUM(C21:F21)</f>
        <v>8955197.4191921204</v>
      </c>
      <c r="I21" s="4"/>
      <c r="J21" s="5"/>
    </row>
    <row r="22" spans="2:10" ht="16.5" thickBot="1" x14ac:dyDescent="0.3">
      <c r="B22" s="16" t="s">
        <v>72</v>
      </c>
      <c r="C22" s="71">
        <f>SUM(C15:C21)</f>
        <v>412502736.45999998</v>
      </c>
      <c r="D22" s="71">
        <f>SUM(D15:D21)</f>
        <v>0</v>
      </c>
      <c r="E22" s="71">
        <f>SUM(E15:E21)</f>
        <v>0</v>
      </c>
      <c r="F22" s="71">
        <f>SUM(F16:F21)</f>
        <v>167392560.80919218</v>
      </c>
      <c r="G22" s="71">
        <f>+H22</f>
        <v>579895297.2691921</v>
      </c>
      <c r="H22" s="71">
        <f>SUM(H16:H21)</f>
        <v>579895297.2691921</v>
      </c>
      <c r="I22" s="4">
        <f>+'[1]Estado de Situación Mesual'!C66</f>
        <v>579895297.2691921</v>
      </c>
      <c r="J22" s="4"/>
    </row>
    <row r="23" spans="2:10" x14ac:dyDescent="0.25">
      <c r="B23" s="16"/>
      <c r="C23" s="24"/>
      <c r="D23" s="24"/>
      <c r="E23" s="24"/>
      <c r="F23" s="23"/>
      <c r="G23" s="23"/>
      <c r="H23" s="72"/>
      <c r="I23" s="4">
        <f>+G22-I22</f>
        <v>0</v>
      </c>
      <c r="J23" s="73"/>
    </row>
    <row r="24" spans="2:10" x14ac:dyDescent="0.25">
      <c r="B24" s="16"/>
      <c r="C24" s="24"/>
      <c r="D24" s="24"/>
      <c r="E24" s="24"/>
      <c r="F24" s="23"/>
      <c r="G24" s="23"/>
      <c r="H24" s="72"/>
      <c r="I24" s="4"/>
      <c r="J24" s="73"/>
    </row>
    <row r="25" spans="2:10" x14ac:dyDescent="0.25">
      <c r="B25" s="16"/>
      <c r="C25" s="24"/>
      <c r="D25" s="24"/>
      <c r="E25" s="24"/>
      <c r="F25" s="23"/>
      <c r="G25" s="23"/>
      <c r="H25" s="72"/>
      <c r="I25" s="5"/>
      <c r="J25" s="73"/>
    </row>
    <row r="26" spans="2:10" x14ac:dyDescent="0.25">
      <c r="B26" s="74"/>
      <c r="F26" s="75"/>
      <c r="G26" s="13"/>
      <c r="I26" s="5"/>
      <c r="J26" s="4"/>
    </row>
    <row r="27" spans="2:10" x14ac:dyDescent="0.25">
      <c r="B27" s="74"/>
      <c r="I27" s="4"/>
      <c r="J27" s="4"/>
    </row>
    <row r="28" spans="2:10" x14ac:dyDescent="0.25">
      <c r="B28" s="76" t="s">
        <v>54</v>
      </c>
      <c r="C28" s="76"/>
      <c r="D28" s="76"/>
      <c r="J28" s="4"/>
    </row>
    <row r="29" spans="2:10" x14ac:dyDescent="0.25">
      <c r="B29" s="77" t="s">
        <v>55</v>
      </c>
      <c r="C29" s="77"/>
      <c r="D29" s="77"/>
    </row>
    <row r="30" spans="2:10" x14ac:dyDescent="0.25">
      <c r="B30" s="78"/>
      <c r="C30" s="78"/>
      <c r="D30" s="78"/>
      <c r="E30" s="79"/>
      <c r="F30" s="80"/>
      <c r="G30" s="80"/>
    </row>
    <row r="31" spans="2:10" x14ac:dyDescent="0.25">
      <c r="B31" s="81"/>
      <c r="C31" s="81"/>
      <c r="D31" s="81"/>
      <c r="E31" s="82"/>
      <c r="F31" s="80"/>
      <c r="G31" s="80"/>
    </row>
    <row r="32" spans="2:10" x14ac:dyDescent="0.25">
      <c r="B32"/>
      <c r="C32"/>
      <c r="D32"/>
      <c r="E32"/>
      <c r="F32" s="80"/>
      <c r="G32" s="80"/>
    </row>
    <row r="33" spans="2:7" x14ac:dyDescent="0.25">
      <c r="B33"/>
      <c r="C33"/>
      <c r="D33"/>
      <c r="E33"/>
      <c r="F33" s="80"/>
      <c r="G33" s="80"/>
    </row>
    <row r="34" spans="2:7" ht="15.75" customHeight="1" x14ac:dyDescent="0.25">
      <c r="B34" s="83"/>
      <c r="C34"/>
    </row>
    <row r="35" spans="2:7" x14ac:dyDescent="0.25">
      <c r="B35" s="84"/>
      <c r="C35"/>
    </row>
    <row r="36" spans="2:7" x14ac:dyDescent="0.25">
      <c r="B36"/>
      <c r="C36"/>
      <c r="D36"/>
      <c r="E36"/>
      <c r="F36" s="80"/>
      <c r="G36" s="80"/>
    </row>
  </sheetData>
  <mergeCells count="8">
    <mergeCell ref="B30:D30"/>
    <mergeCell ref="B31:D31"/>
    <mergeCell ref="B2:H2"/>
    <mergeCell ref="B3:H3"/>
    <mergeCell ref="B4:H4"/>
    <mergeCell ref="B5:H5"/>
    <mergeCell ref="B28:D28"/>
    <mergeCell ref="B29:D2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F1DE2-F717-4DF6-9079-3F342A690525}">
  <dimension ref="A1:M71"/>
  <sheetViews>
    <sheetView workbookViewId="0">
      <selection sqref="A1:XFD1048576"/>
    </sheetView>
  </sheetViews>
  <sheetFormatPr baseColWidth="10" defaultColWidth="11.42578125" defaultRowHeight="15.75" x14ac:dyDescent="0.25"/>
  <cols>
    <col min="1" max="1" width="58.7109375" style="6" customWidth="1"/>
    <col min="2" max="2" width="21.42578125" style="5" customWidth="1"/>
    <col min="3" max="3" width="18.85546875" style="33" customWidth="1"/>
    <col min="4" max="5" width="18.85546875" style="42" hidden="1" customWidth="1"/>
    <col min="6" max="6" width="18.5703125" style="42" hidden="1" customWidth="1"/>
    <col min="7" max="7" width="23.28515625" style="42" hidden="1" customWidth="1"/>
    <col min="8" max="8" width="40.28515625" style="5" hidden="1" customWidth="1"/>
    <col min="9" max="9" width="17.42578125" style="5" hidden="1" customWidth="1"/>
    <col min="10" max="10" width="17.42578125" style="5" bestFit="1" customWidth="1"/>
    <col min="11" max="12" width="13.28515625" style="5" bestFit="1" customWidth="1"/>
    <col min="13" max="13" width="14.42578125" style="5" bestFit="1" customWidth="1"/>
    <col min="14" max="16384" width="11.42578125" style="6"/>
  </cols>
  <sheetData>
    <row r="1" spans="1:9" x14ac:dyDescent="0.25">
      <c r="E1" s="4"/>
    </row>
    <row r="2" spans="1:9" x14ac:dyDescent="0.25">
      <c r="E2" s="4"/>
    </row>
    <row r="3" spans="1:9" x14ac:dyDescent="0.25">
      <c r="E3" s="4"/>
    </row>
    <row r="4" spans="1:9" x14ac:dyDescent="0.25">
      <c r="A4" s="51" t="s">
        <v>73</v>
      </c>
      <c r="B4" s="51"/>
      <c r="C4" s="51"/>
      <c r="E4" s="4"/>
    </row>
    <row r="5" spans="1:9" x14ac:dyDescent="0.25">
      <c r="A5" s="85" t="s">
        <v>74</v>
      </c>
      <c r="B5" s="85"/>
      <c r="C5" s="85"/>
      <c r="E5" s="4"/>
      <c r="G5" s="42" t="s">
        <v>75</v>
      </c>
      <c r="H5" s="5" t="s">
        <v>76</v>
      </c>
      <c r="I5" s="5" t="s">
        <v>77</v>
      </c>
    </row>
    <row r="6" spans="1:9" x14ac:dyDescent="0.25">
      <c r="A6" s="86" t="s">
        <v>78</v>
      </c>
      <c r="B6" s="86"/>
      <c r="C6" s="86"/>
      <c r="E6" s="4"/>
      <c r="G6" s="42">
        <v>2.1</v>
      </c>
      <c r="H6" s="42" t="s">
        <v>79</v>
      </c>
      <c r="I6" s="5">
        <v>50532390.839999996</v>
      </c>
    </row>
    <row r="7" spans="1:9" x14ac:dyDescent="0.25">
      <c r="A7" s="86" t="s">
        <v>59</v>
      </c>
      <c r="B7" s="86"/>
      <c r="C7" s="86"/>
      <c r="E7" s="4"/>
      <c r="G7" s="42">
        <v>2.2000000000000002</v>
      </c>
      <c r="H7" s="42" t="s">
        <v>80</v>
      </c>
      <c r="I7" s="5">
        <v>6911022.459999999</v>
      </c>
    </row>
    <row r="8" spans="1:9" x14ac:dyDescent="0.25">
      <c r="A8" s="87"/>
      <c r="B8" s="42"/>
      <c r="E8" s="4"/>
      <c r="G8" s="42">
        <v>2.2999999999999998</v>
      </c>
      <c r="H8" s="42" t="s">
        <v>81</v>
      </c>
      <c r="I8" s="5">
        <v>28228087.989999995</v>
      </c>
    </row>
    <row r="9" spans="1:9" x14ac:dyDescent="0.25">
      <c r="A9" s="87"/>
      <c r="B9" s="42"/>
      <c r="D9" s="42">
        <f>+D13+D14</f>
        <v>95033443.710000008</v>
      </c>
      <c r="E9" s="4"/>
      <c r="G9" s="42">
        <v>2.6</v>
      </c>
      <c r="H9" s="42" t="s">
        <v>82</v>
      </c>
      <c r="I9" s="42">
        <v>8168060.4199999999</v>
      </c>
    </row>
    <row r="10" spans="1:9" x14ac:dyDescent="0.25">
      <c r="A10" s="88" t="s">
        <v>83</v>
      </c>
      <c r="B10" s="42"/>
      <c r="E10" s="4">
        <f>+'[1]Ejecucion Presupuestaria'!J17</f>
        <v>95033443.710000008</v>
      </c>
      <c r="G10" s="68" t="s">
        <v>84</v>
      </c>
      <c r="H10" s="68"/>
      <c r="I10" s="68">
        <v>93839561.709999993</v>
      </c>
    </row>
    <row r="11" spans="1:9" hidden="1" x14ac:dyDescent="0.25">
      <c r="A11" s="89" t="s">
        <v>85</v>
      </c>
      <c r="B11" s="21">
        <v>0</v>
      </c>
      <c r="C11" s="90"/>
      <c r="E11" s="4"/>
      <c r="H11" s="42"/>
      <c r="I11" s="42"/>
    </row>
    <row r="12" spans="1:9" hidden="1" x14ac:dyDescent="0.25">
      <c r="A12" s="89" t="s">
        <v>86</v>
      </c>
      <c r="B12" s="21">
        <v>0</v>
      </c>
      <c r="C12" s="90"/>
      <c r="E12" s="4"/>
      <c r="H12" s="42"/>
      <c r="I12" s="42"/>
    </row>
    <row r="13" spans="1:9" x14ac:dyDescent="0.25">
      <c r="A13" s="89" t="s">
        <v>87</v>
      </c>
      <c r="B13" s="21">
        <f>+'[1]Ejecucion Presupuestaria'!G15</f>
        <v>43555392.310000002</v>
      </c>
      <c r="C13" s="91"/>
      <c r="D13" s="42">
        <f>+'[1]Ejecucion Presupuestaria'!G15</f>
        <v>43555392.310000002</v>
      </c>
      <c r="E13" s="4"/>
      <c r="H13" s="42"/>
      <c r="I13" s="42"/>
    </row>
    <row r="14" spans="1:9" x14ac:dyDescent="0.25">
      <c r="A14" s="89" t="s">
        <v>88</v>
      </c>
      <c r="B14" s="21">
        <f>+'[1]Ejecucion Presupuestaria'!G14</f>
        <v>51478051.399999999</v>
      </c>
      <c r="C14" s="91"/>
      <c r="D14" s="42">
        <f>+'[1]Ejecucion Presupuestaria'!G14</f>
        <v>51478051.399999999</v>
      </c>
      <c r="E14" s="4"/>
      <c r="H14" s="42"/>
      <c r="I14" s="42"/>
    </row>
    <row r="15" spans="1:9" hidden="1" x14ac:dyDescent="0.25">
      <c r="A15" s="89" t="s">
        <v>89</v>
      </c>
      <c r="B15" s="21"/>
      <c r="C15" s="91"/>
      <c r="E15" s="4"/>
      <c r="H15" s="42"/>
      <c r="I15" s="42"/>
    </row>
    <row r="16" spans="1:9" hidden="1" x14ac:dyDescent="0.25">
      <c r="A16" s="89" t="s">
        <v>90</v>
      </c>
      <c r="B16" s="21"/>
      <c r="C16" s="91"/>
      <c r="E16" s="4"/>
      <c r="H16" s="42"/>
      <c r="I16" s="42"/>
    </row>
    <row r="17" spans="1:9" hidden="1" x14ac:dyDescent="0.25">
      <c r="A17" s="89" t="s">
        <v>91</v>
      </c>
      <c r="B17" s="21"/>
      <c r="C17" s="91"/>
      <c r="E17" s="4"/>
      <c r="H17" s="42"/>
      <c r="I17" s="42"/>
    </row>
    <row r="18" spans="1:9" x14ac:dyDescent="0.25">
      <c r="A18" s="89" t="s">
        <v>92</v>
      </c>
      <c r="B18" s="21" t="s">
        <v>93</v>
      </c>
      <c r="C18" s="35"/>
      <c r="D18" s="42" t="e">
        <f>+'[1]Ejecucion Presupuestaria'!J14</f>
        <v>#REF!</v>
      </c>
      <c r="E18" s="4"/>
      <c r="H18" s="42"/>
      <c r="I18" s="42"/>
    </row>
    <row r="19" spans="1:9" ht="31.5" hidden="1" x14ac:dyDescent="0.25">
      <c r="A19" s="89" t="s">
        <v>94</v>
      </c>
      <c r="B19" s="21">
        <v>0</v>
      </c>
      <c r="C19" s="91"/>
      <c r="E19" s="4"/>
      <c r="H19" s="42"/>
      <c r="I19" s="42"/>
    </row>
    <row r="20" spans="1:9" x14ac:dyDescent="0.25">
      <c r="A20" s="89" t="s">
        <v>95</v>
      </c>
      <c r="B20" s="21">
        <f t="shared" ref="B20:B26" si="0">+C20-D20</f>
        <v>-44977228.509999998</v>
      </c>
      <c r="C20" s="35"/>
      <c r="D20" s="42">
        <f>+'[1]Ejecucion Presupuestaria'!Q6-D21</f>
        <v>44977228.509999998</v>
      </c>
      <c r="E20" s="4"/>
      <c r="H20" s="92" t="s">
        <v>96</v>
      </c>
      <c r="I20" s="42"/>
    </row>
    <row r="21" spans="1:9" x14ac:dyDescent="0.25">
      <c r="A21" s="89" t="s">
        <v>97</v>
      </c>
      <c r="B21" s="21">
        <f t="shared" si="0"/>
        <v>-6500822.8900000006</v>
      </c>
      <c r="C21" s="35"/>
      <c r="D21" s="42">
        <f>+'[1]Ejecucion Presupuestaria'!J78</f>
        <v>6500822.8900000006</v>
      </c>
      <c r="E21" s="4"/>
      <c r="G21" s="42" t="s">
        <v>98</v>
      </c>
      <c r="H21" s="93">
        <v>51672923.280000001</v>
      </c>
      <c r="I21" s="42"/>
    </row>
    <row r="22" spans="1:9" hidden="1" x14ac:dyDescent="0.25">
      <c r="A22" s="89" t="s">
        <v>99</v>
      </c>
      <c r="B22" s="21">
        <f t="shared" si="0"/>
        <v>0</v>
      </c>
      <c r="C22" s="91"/>
      <c r="E22" s="4"/>
      <c r="H22" s="93"/>
      <c r="I22" s="42"/>
    </row>
    <row r="23" spans="1:9" x14ac:dyDescent="0.25">
      <c r="A23" s="89" t="s">
        <v>100</v>
      </c>
      <c r="B23" s="21">
        <f t="shared" si="0"/>
        <v>-18719789.469999999</v>
      </c>
      <c r="C23" s="35"/>
      <c r="D23" s="42">
        <f>+'[1]Ejecucion Presupuestaria'!Q8</f>
        <v>18719789.469999999</v>
      </c>
      <c r="E23" s="4"/>
      <c r="G23" s="42" t="s">
        <v>101</v>
      </c>
      <c r="H23" s="93">
        <v>229896.54</v>
      </c>
      <c r="I23" s="42"/>
    </row>
    <row r="24" spans="1:9" hidden="1" x14ac:dyDescent="0.25">
      <c r="A24" s="89" t="s">
        <v>102</v>
      </c>
      <c r="B24" s="21">
        <f t="shared" si="0"/>
        <v>0</v>
      </c>
      <c r="C24" s="91"/>
      <c r="E24" s="4"/>
      <c r="H24" s="93"/>
      <c r="I24" s="42"/>
    </row>
    <row r="25" spans="1:9" hidden="1" x14ac:dyDescent="0.25">
      <c r="A25" s="89" t="s">
        <v>103</v>
      </c>
      <c r="B25" s="21">
        <f t="shared" si="0"/>
        <v>0</v>
      </c>
      <c r="C25" s="91"/>
      <c r="E25" s="4"/>
      <c r="H25" s="93"/>
      <c r="I25" s="42"/>
    </row>
    <row r="26" spans="1:9" x14ac:dyDescent="0.25">
      <c r="A26" s="89" t="s">
        <v>104</v>
      </c>
      <c r="B26" s="21">
        <f t="shared" si="0"/>
        <v>-3786269.95</v>
      </c>
      <c r="C26" s="91"/>
      <c r="D26" s="42">
        <f>+'[1]Ejecucion Presupuestaria'!J87</f>
        <v>3786269.95</v>
      </c>
      <c r="E26" s="4"/>
      <c r="G26" s="42" t="s">
        <v>105</v>
      </c>
      <c r="H26" s="94">
        <f>+[3]Hoja1!$J$104</f>
        <v>5267664.29</v>
      </c>
      <c r="I26" s="42"/>
    </row>
    <row r="27" spans="1:9" x14ac:dyDescent="0.25">
      <c r="A27" s="58" t="s">
        <v>106</v>
      </c>
      <c r="B27" s="95">
        <f>SUM(B11:B26)</f>
        <v>21049332.890000012</v>
      </c>
      <c r="C27" s="96"/>
      <c r="E27" s="4">
        <f>SUM(D20:D26)</f>
        <v>73984110.820000008</v>
      </c>
      <c r="H27" s="68">
        <f>SUM(H21:H26)</f>
        <v>57170484.109999999</v>
      </c>
      <c r="I27" s="42"/>
    </row>
    <row r="28" spans="1:9" x14ac:dyDescent="0.25">
      <c r="A28" s="97"/>
      <c r="B28" s="98"/>
      <c r="C28" s="99"/>
      <c r="E28" s="4"/>
      <c r="H28" s="42"/>
      <c r="I28" s="42"/>
    </row>
    <row r="29" spans="1:9" x14ac:dyDescent="0.25">
      <c r="A29" s="100" t="s">
        <v>107</v>
      </c>
      <c r="B29" s="101"/>
      <c r="C29" s="102"/>
      <c r="E29" s="4"/>
      <c r="H29" s="42"/>
      <c r="I29" s="42"/>
    </row>
    <row r="30" spans="1:9" hidden="1" x14ac:dyDescent="0.25">
      <c r="A30" s="103" t="s">
        <v>108</v>
      </c>
      <c r="B30" s="21">
        <v>0</v>
      </c>
      <c r="C30" s="104"/>
      <c r="E30" s="4"/>
      <c r="H30" s="42"/>
      <c r="I30" s="42"/>
    </row>
    <row r="31" spans="1:9" hidden="1" x14ac:dyDescent="0.25">
      <c r="A31" s="89" t="s">
        <v>109</v>
      </c>
      <c r="B31" s="21">
        <v>0</v>
      </c>
      <c r="C31" s="104"/>
      <c r="E31" s="4"/>
      <c r="H31" s="42"/>
      <c r="I31" s="42"/>
    </row>
    <row r="32" spans="1:9" ht="31.5" hidden="1" x14ac:dyDescent="0.25">
      <c r="A32" s="89" t="s">
        <v>110</v>
      </c>
      <c r="B32" s="21">
        <v>0</v>
      </c>
      <c r="C32" s="104"/>
      <c r="E32" s="4"/>
      <c r="H32" s="42"/>
      <c r="I32" s="42"/>
    </row>
    <row r="33" spans="1:9" ht="31.5" hidden="1" x14ac:dyDescent="0.25">
      <c r="A33" s="89" t="s">
        <v>111</v>
      </c>
      <c r="B33" s="21">
        <v>0</v>
      </c>
      <c r="C33" s="104"/>
      <c r="E33" s="4"/>
      <c r="H33" s="42"/>
      <c r="I33" s="42"/>
    </row>
    <row r="34" spans="1:9" ht="31.5" hidden="1" x14ac:dyDescent="0.25">
      <c r="A34" s="89" t="s">
        <v>112</v>
      </c>
      <c r="B34" s="21">
        <v>0</v>
      </c>
      <c r="C34" s="104"/>
      <c r="E34" s="4"/>
      <c r="H34" s="42"/>
      <c r="I34" s="42"/>
    </row>
    <row r="35" spans="1:9" hidden="1" x14ac:dyDescent="0.25">
      <c r="A35" s="89" t="s">
        <v>92</v>
      </c>
      <c r="B35" s="21">
        <v>0</v>
      </c>
      <c r="C35" s="104"/>
      <c r="E35" s="4"/>
      <c r="H35" s="42"/>
      <c r="I35" s="42"/>
    </row>
    <row r="36" spans="1:9" x14ac:dyDescent="0.25">
      <c r="A36" s="89" t="s">
        <v>113</v>
      </c>
      <c r="B36" s="21">
        <f>+C36-D36</f>
        <v>-8402737.4800000004</v>
      </c>
      <c r="D36" s="42">
        <f>+'[1]Ejecucion Presupuestaria'!Q9</f>
        <v>8402737.4800000004</v>
      </c>
      <c r="E36" s="4"/>
      <c r="F36" s="92"/>
      <c r="G36" s="92"/>
      <c r="H36" s="92"/>
      <c r="I36" s="42"/>
    </row>
    <row r="37" spans="1:9" ht="31.5" hidden="1" x14ac:dyDescent="0.25">
      <c r="A37" s="89" t="s">
        <v>114</v>
      </c>
      <c r="B37" s="21">
        <v>0</v>
      </c>
      <c r="C37" s="31"/>
      <c r="E37" s="4"/>
      <c r="H37" s="42"/>
      <c r="I37" s="42"/>
    </row>
    <row r="38" spans="1:9" ht="31.5" hidden="1" x14ac:dyDescent="0.25">
      <c r="A38" s="89" t="s">
        <v>115</v>
      </c>
      <c r="B38" s="21">
        <v>0</v>
      </c>
      <c r="C38" s="31"/>
      <c r="E38" s="4"/>
      <c r="H38" s="42"/>
      <c r="I38" s="42"/>
    </row>
    <row r="39" spans="1:9" ht="31.5" hidden="1" x14ac:dyDescent="0.25">
      <c r="A39" s="89" t="s">
        <v>116</v>
      </c>
      <c r="B39" s="21">
        <v>0</v>
      </c>
      <c r="C39" s="31"/>
      <c r="E39" s="4"/>
      <c r="H39" s="42"/>
      <c r="I39" s="42"/>
    </row>
    <row r="40" spans="1:9" ht="31.5" hidden="1" x14ac:dyDescent="0.25">
      <c r="A40" s="89" t="s">
        <v>117</v>
      </c>
      <c r="B40" s="21">
        <v>0</v>
      </c>
      <c r="C40" s="31"/>
      <c r="E40" s="4"/>
      <c r="H40" s="42"/>
      <c r="I40" s="42"/>
    </row>
    <row r="41" spans="1:9" hidden="1" x14ac:dyDescent="0.25">
      <c r="A41" s="89" t="s">
        <v>118</v>
      </c>
      <c r="B41" s="21">
        <v>0</v>
      </c>
      <c r="C41" s="31"/>
      <c r="E41" s="4"/>
      <c r="H41" s="42"/>
      <c r="I41" s="42"/>
    </row>
    <row r="42" spans="1:9" hidden="1" x14ac:dyDescent="0.25">
      <c r="A42" s="89" t="s">
        <v>104</v>
      </c>
      <c r="B42" s="105">
        <v>0</v>
      </c>
      <c r="C42" s="31"/>
      <c r="E42" s="4"/>
      <c r="H42" s="42"/>
      <c r="I42" s="42"/>
    </row>
    <row r="43" spans="1:9" x14ac:dyDescent="0.25">
      <c r="A43" s="100" t="s">
        <v>119</v>
      </c>
      <c r="B43" s="106">
        <f>SUM(B30:B42)</f>
        <v>-8402737.4800000004</v>
      </c>
      <c r="C43" s="96"/>
      <c r="E43" s="4"/>
      <c r="H43" s="42"/>
      <c r="I43" s="42"/>
    </row>
    <row r="44" spans="1:9" x14ac:dyDescent="0.25">
      <c r="A44" s="97"/>
      <c r="B44" s="98"/>
      <c r="C44" s="99"/>
      <c r="D44" s="42">
        <f>SUM(D20:D43)</f>
        <v>82386848.300000012</v>
      </c>
      <c r="E44" s="4"/>
      <c r="H44" s="42"/>
      <c r="I44" s="42"/>
    </row>
    <row r="45" spans="1:9" x14ac:dyDescent="0.25">
      <c r="A45" s="100" t="s">
        <v>120</v>
      </c>
      <c r="B45" s="101"/>
      <c r="C45" s="102"/>
      <c r="D45" s="42">
        <f>+'[1]Ejecucion Presupuestaria'!Q10</f>
        <v>82386848.299999997</v>
      </c>
      <c r="E45" s="4"/>
      <c r="H45" s="42"/>
      <c r="I45" s="42"/>
    </row>
    <row r="46" spans="1:9" hidden="1" x14ac:dyDescent="0.25">
      <c r="A46" s="89" t="s">
        <v>121</v>
      </c>
      <c r="B46" s="21">
        <v>0</v>
      </c>
      <c r="C46" s="102"/>
      <c r="E46" s="4"/>
      <c r="H46" s="42"/>
      <c r="I46" s="42"/>
    </row>
    <row r="47" spans="1:9" hidden="1" x14ac:dyDescent="0.25">
      <c r="A47" s="89" t="s">
        <v>122</v>
      </c>
      <c r="B47" s="21">
        <v>0</v>
      </c>
      <c r="C47" s="102"/>
      <c r="E47" s="4"/>
      <c r="H47" s="42"/>
      <c r="I47" s="42"/>
    </row>
    <row r="48" spans="1:9" hidden="1" x14ac:dyDescent="0.25">
      <c r="A48" s="89" t="s">
        <v>123</v>
      </c>
      <c r="B48" s="21">
        <v>0</v>
      </c>
      <c r="C48" s="102"/>
      <c r="E48" s="4"/>
      <c r="H48" s="42"/>
      <c r="I48" s="42"/>
    </row>
    <row r="49" spans="1:9" ht="31.5" hidden="1" x14ac:dyDescent="0.25">
      <c r="A49" s="89" t="s">
        <v>124</v>
      </c>
      <c r="B49" s="21">
        <v>0</v>
      </c>
      <c r="C49" s="102"/>
      <c r="E49" s="4"/>
      <c r="H49" s="42"/>
      <c r="I49" s="42"/>
    </row>
    <row r="50" spans="1:9" hidden="1" x14ac:dyDescent="0.25">
      <c r="A50" s="89" t="s">
        <v>92</v>
      </c>
      <c r="B50" s="21">
        <v>0</v>
      </c>
      <c r="C50" s="102"/>
      <c r="E50" s="4"/>
      <c r="H50" s="42"/>
      <c r="I50" s="42"/>
    </row>
    <row r="51" spans="1:9" ht="31.5" hidden="1" x14ac:dyDescent="0.25">
      <c r="A51" s="89" t="s">
        <v>125</v>
      </c>
      <c r="B51" s="21">
        <v>0</v>
      </c>
      <c r="C51" s="102"/>
      <c r="E51" s="4"/>
      <c r="H51" s="42"/>
      <c r="I51" s="42"/>
    </row>
    <row r="52" spans="1:9" ht="31.5" hidden="1" x14ac:dyDescent="0.25">
      <c r="A52" s="89" t="s">
        <v>126</v>
      </c>
      <c r="B52" s="21">
        <v>0</v>
      </c>
      <c r="C52" s="102"/>
      <c r="E52" s="4"/>
      <c r="H52" s="42"/>
      <c r="I52" s="42"/>
    </row>
    <row r="53" spans="1:9" hidden="1" x14ac:dyDescent="0.25">
      <c r="A53" s="89" t="s">
        <v>127</v>
      </c>
      <c r="B53" s="21">
        <v>0</v>
      </c>
      <c r="C53" s="102"/>
      <c r="E53" s="4"/>
      <c r="H53" s="42"/>
      <c r="I53" s="42"/>
    </row>
    <row r="54" spans="1:9" hidden="1" x14ac:dyDescent="0.25">
      <c r="A54" s="89" t="s">
        <v>128</v>
      </c>
      <c r="B54" s="21">
        <v>0</v>
      </c>
      <c r="C54" s="102"/>
      <c r="E54" s="4"/>
      <c r="H54" s="42"/>
      <c r="I54" s="42"/>
    </row>
    <row r="55" spans="1:9" ht="31.5" hidden="1" x14ac:dyDescent="0.25">
      <c r="A55" s="89" t="s">
        <v>129</v>
      </c>
      <c r="B55" s="21">
        <v>0</v>
      </c>
      <c r="C55" s="102"/>
      <c r="E55" s="4"/>
      <c r="H55" s="42"/>
      <c r="I55" s="42"/>
    </row>
    <row r="56" spans="1:9" hidden="1" x14ac:dyDescent="0.25">
      <c r="A56" s="89" t="s">
        <v>130</v>
      </c>
      <c r="B56" s="105">
        <v>0</v>
      </c>
      <c r="C56" s="102"/>
      <c r="E56" s="4"/>
      <c r="H56" s="42"/>
      <c r="I56" s="42"/>
    </row>
    <row r="57" spans="1:9" x14ac:dyDescent="0.25">
      <c r="A57" s="100" t="s">
        <v>131</v>
      </c>
      <c r="B57" s="95">
        <f>+B46+B47+B48+B49+B50-B51-B52-B53-B54-B55-B56</f>
        <v>0</v>
      </c>
      <c r="C57" s="102"/>
      <c r="D57" s="42">
        <f>+D44-D45</f>
        <v>0</v>
      </c>
      <c r="E57" s="4"/>
      <c r="H57" s="42"/>
      <c r="I57" s="42"/>
    </row>
    <row r="58" spans="1:9" x14ac:dyDescent="0.25">
      <c r="A58" s="97"/>
      <c r="B58" s="42"/>
      <c r="C58" s="102"/>
      <c r="E58" s="4"/>
      <c r="H58" s="42"/>
      <c r="I58" s="42"/>
    </row>
    <row r="59" spans="1:9" ht="31.5" x14ac:dyDescent="0.25">
      <c r="A59" s="89" t="s">
        <v>132</v>
      </c>
      <c r="B59" s="21">
        <f>+B27+B43</f>
        <v>12646595.410000011</v>
      </c>
      <c r="C59" s="102"/>
      <c r="E59" s="4"/>
      <c r="H59" s="42"/>
      <c r="I59" s="42"/>
    </row>
    <row r="60" spans="1:9" x14ac:dyDescent="0.25">
      <c r="A60" s="89" t="s">
        <v>133</v>
      </c>
      <c r="B60" s="105">
        <f>+'[1]Efectivo y Equivalente a efecti'!E26</f>
        <v>128769445.64999999</v>
      </c>
      <c r="C60" s="102"/>
      <c r="D60" s="42" t="s">
        <v>134</v>
      </c>
      <c r="E60" s="4"/>
      <c r="H60" s="42"/>
      <c r="I60" s="42"/>
    </row>
    <row r="61" spans="1:9" x14ac:dyDescent="0.25">
      <c r="A61" s="58" t="s">
        <v>135</v>
      </c>
      <c r="B61" s="95">
        <f>B59+B60</f>
        <v>141416041.06</v>
      </c>
      <c r="C61" s="102"/>
      <c r="D61" s="42" t="s">
        <v>136</v>
      </c>
      <c r="E61" s="4"/>
      <c r="H61" s="42"/>
      <c r="I61" s="42"/>
    </row>
    <row r="62" spans="1:9" x14ac:dyDescent="0.25">
      <c r="A62" s="33"/>
      <c r="B62" s="42"/>
      <c r="C62" s="102"/>
      <c r="E62" s="107"/>
      <c r="H62" s="42"/>
      <c r="I62" s="42"/>
    </row>
    <row r="63" spans="1:9" x14ac:dyDescent="0.25">
      <c r="A63" s="33"/>
      <c r="B63" s="35"/>
      <c r="C63" s="102"/>
      <c r="D63" s="33"/>
      <c r="E63" s="108"/>
      <c r="H63" s="42"/>
      <c r="I63" s="42"/>
    </row>
    <row r="64" spans="1:9" x14ac:dyDescent="0.25">
      <c r="A64" s="49"/>
      <c r="B64" s="42"/>
      <c r="C64" s="102"/>
      <c r="E64" s="108"/>
      <c r="H64" s="42"/>
      <c r="I64" s="42"/>
    </row>
    <row r="65" spans="1:9" x14ac:dyDescent="0.25">
      <c r="A65" s="49"/>
      <c r="B65" s="42"/>
      <c r="C65" s="102"/>
      <c r="E65" s="108"/>
      <c r="H65" s="42"/>
      <c r="I65" s="42"/>
    </row>
    <row r="66" spans="1:9" x14ac:dyDescent="0.25">
      <c r="A66" s="49"/>
      <c r="B66" s="42"/>
      <c r="C66" s="102"/>
      <c r="E66" s="108"/>
      <c r="H66" s="42"/>
      <c r="I66" s="42"/>
    </row>
    <row r="67" spans="1:9" x14ac:dyDescent="0.25">
      <c r="A67" s="49"/>
      <c r="B67" s="42"/>
      <c r="C67" s="102"/>
      <c r="E67" s="108"/>
      <c r="H67" s="42"/>
      <c r="I67" s="42"/>
    </row>
    <row r="68" spans="1:9" x14ac:dyDescent="0.25">
      <c r="B68" s="42"/>
      <c r="H68" s="42"/>
      <c r="I68" s="42"/>
    </row>
    <row r="70" spans="1:9" x14ac:dyDescent="0.25">
      <c r="A70" s="44" t="s">
        <v>54</v>
      </c>
    </row>
    <row r="71" spans="1:9" x14ac:dyDescent="0.25">
      <c r="A71" s="45" t="s">
        <v>55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85AC5-866F-45F3-B277-BF5ED1D6E44A}">
  <dimension ref="B3:M50"/>
  <sheetViews>
    <sheetView tabSelected="1" workbookViewId="0">
      <selection sqref="A1:XFD1048576"/>
    </sheetView>
  </sheetViews>
  <sheetFormatPr baseColWidth="10" defaultColWidth="11.42578125" defaultRowHeight="15.75" x14ac:dyDescent="0.25"/>
  <cols>
    <col min="1" max="1" width="4.85546875" style="6" customWidth="1"/>
    <col min="2" max="2" width="43.85546875" style="6" customWidth="1"/>
    <col min="3" max="3" width="22" style="33" bestFit="1" customWidth="1"/>
    <col min="4" max="4" width="18.7109375" style="124" customWidth="1"/>
    <col min="5" max="5" width="19.7109375" style="124" customWidth="1"/>
    <col min="6" max="6" width="16.28515625" style="42" bestFit="1" customWidth="1"/>
    <col min="7" max="7" width="43.5703125" style="33" bestFit="1" customWidth="1"/>
    <col min="8" max="8" width="14.42578125" style="42" bestFit="1" customWidth="1"/>
    <col min="9" max="9" width="12.140625" style="42" bestFit="1" customWidth="1"/>
    <col min="10" max="12" width="11.5703125" style="5" bestFit="1" customWidth="1"/>
    <col min="13" max="16384" width="11.42578125" style="6"/>
  </cols>
  <sheetData>
    <row r="3" spans="2:13" x14ac:dyDescent="0.25">
      <c r="B3" s="1"/>
      <c r="C3" s="2"/>
      <c r="D3" s="109"/>
      <c r="E3" s="110"/>
    </row>
    <row r="4" spans="2:13" x14ac:dyDescent="0.25">
      <c r="B4" s="1"/>
      <c r="C4" s="2"/>
      <c r="D4" s="109"/>
      <c r="E4" s="110"/>
    </row>
    <row r="5" spans="2:13" x14ac:dyDescent="0.25">
      <c r="B5" s="1"/>
      <c r="C5" s="2"/>
      <c r="D5" s="109"/>
      <c r="E5" s="110"/>
    </row>
    <row r="6" spans="2:13" ht="19.5" x14ac:dyDescent="0.25">
      <c r="B6" s="1"/>
      <c r="C6" s="111" t="s">
        <v>0</v>
      </c>
      <c r="D6" s="112"/>
      <c r="E6" s="110"/>
    </row>
    <row r="7" spans="2:13" ht="19.5" x14ac:dyDescent="0.25">
      <c r="B7" s="1"/>
      <c r="C7" s="113" t="s">
        <v>137</v>
      </c>
      <c r="D7" s="112"/>
      <c r="E7" s="110"/>
    </row>
    <row r="8" spans="2:13" ht="18.75" x14ac:dyDescent="0.25">
      <c r="C8" s="114"/>
      <c r="D8" s="115"/>
      <c r="E8" s="110"/>
    </row>
    <row r="9" spans="2:13" x14ac:dyDescent="0.25">
      <c r="B9" s="1"/>
      <c r="C9" s="14"/>
      <c r="D9" s="116"/>
      <c r="E9" s="110"/>
    </row>
    <row r="10" spans="2:13" ht="18" x14ac:dyDescent="0.25">
      <c r="B10" s="1"/>
      <c r="C10" s="11" t="s">
        <v>138</v>
      </c>
      <c r="D10" s="117"/>
      <c r="E10" s="110"/>
    </row>
    <row r="11" spans="2:13" ht="18" x14ac:dyDescent="0.25">
      <c r="B11" s="118"/>
      <c r="C11" s="119" t="s">
        <v>139</v>
      </c>
      <c r="D11" s="117"/>
      <c r="E11" s="110"/>
      <c r="M11" s="13"/>
    </row>
    <row r="12" spans="2:13" x14ac:dyDescent="0.25">
      <c r="B12" s="118"/>
      <c r="C12" s="120" t="s">
        <v>4</v>
      </c>
      <c r="D12" s="121"/>
      <c r="E12" s="110"/>
      <c r="M12" s="13"/>
    </row>
    <row r="13" spans="2:13" x14ac:dyDescent="0.25">
      <c r="B13" s="118"/>
      <c r="C13" s="122"/>
      <c r="D13" s="123"/>
      <c r="E13" s="110"/>
      <c r="M13" s="13"/>
    </row>
    <row r="14" spans="2:13" x14ac:dyDescent="0.25">
      <c r="B14" s="85"/>
      <c r="C14" s="85"/>
      <c r="M14" s="13"/>
    </row>
    <row r="15" spans="2:13" x14ac:dyDescent="0.25">
      <c r="C15" s="125"/>
      <c r="D15" s="126"/>
    </row>
    <row r="16" spans="2:13" x14ac:dyDescent="0.25">
      <c r="B16" s="127" t="s">
        <v>140</v>
      </c>
      <c r="D16" s="126"/>
      <c r="M16" s="13"/>
    </row>
    <row r="17" spans="2:8" hidden="1" x14ac:dyDescent="0.25">
      <c r="B17" s="128" t="s">
        <v>141</v>
      </c>
      <c r="C17" s="129">
        <v>0</v>
      </c>
      <c r="D17" s="126"/>
    </row>
    <row r="18" spans="2:8" x14ac:dyDescent="0.25">
      <c r="B18" s="128" t="s">
        <v>142</v>
      </c>
      <c r="C18" s="130">
        <f>+'[1]Ejecucion Presupuestaria'!G15</f>
        <v>43555392.310000002</v>
      </c>
      <c r="D18" s="131">
        <f>+'[1]Ejecucion Presupuestaria'!G15</f>
        <v>43555392.310000002</v>
      </c>
      <c r="H18" s="68"/>
    </row>
    <row r="19" spans="2:8" x14ac:dyDescent="0.25">
      <c r="B19" s="128" t="s">
        <v>143</v>
      </c>
      <c r="C19" s="130">
        <f>+'[1]Ejecucion Presupuestaria'!G14</f>
        <v>51478051.399999999</v>
      </c>
      <c r="D19" s="131">
        <f>+'[1]Ejecucion Presupuestaria'!G14</f>
        <v>51478051.399999999</v>
      </c>
    </row>
    <row r="20" spans="2:8" x14ac:dyDescent="0.25">
      <c r="B20" s="128" t="s">
        <v>144</v>
      </c>
      <c r="C20" s="130" t="s">
        <v>93</v>
      </c>
      <c r="D20" s="131"/>
    </row>
    <row r="21" spans="2:8" x14ac:dyDescent="0.25">
      <c r="B21" s="127" t="s">
        <v>145</v>
      </c>
      <c r="C21" s="132">
        <f>SUM(C17:C20)</f>
        <v>95033443.710000008</v>
      </c>
      <c r="D21" s="131"/>
    </row>
    <row r="22" spans="2:8" x14ac:dyDescent="0.25">
      <c r="B22" s="133"/>
      <c r="D22" s="131"/>
      <c r="E22" s="134"/>
    </row>
    <row r="23" spans="2:8" x14ac:dyDescent="0.25">
      <c r="B23" s="135" t="s">
        <v>146</v>
      </c>
      <c r="D23" s="131"/>
    </row>
    <row r="24" spans="2:8" x14ac:dyDescent="0.25">
      <c r="B24" s="128" t="s">
        <v>147</v>
      </c>
      <c r="C24" s="134">
        <f>+'[1]Ejecucion Presupuestaria'!Q6</f>
        <v>51478051.399999999</v>
      </c>
      <c r="D24" s="131">
        <f>+'[1]Ejecucion Presupuestaria'!Q6</f>
        <v>51478051.399999999</v>
      </c>
    </row>
    <row r="25" spans="2:8" x14ac:dyDescent="0.25">
      <c r="B25" s="128" t="s">
        <v>148</v>
      </c>
      <c r="C25" s="134"/>
      <c r="D25" s="131"/>
    </row>
    <row r="26" spans="2:8" x14ac:dyDescent="0.25">
      <c r="B26" s="128" t="s">
        <v>149</v>
      </c>
      <c r="C26" s="134">
        <f>+'[1]Consumo x Inventario'!C22</f>
        <v>29085233.43</v>
      </c>
      <c r="D26" s="131">
        <f>+'[1]Ejecucion Presupuestaria'!Q8</f>
        <v>18719789.469999999</v>
      </c>
    </row>
    <row r="27" spans="2:8" x14ac:dyDescent="0.25">
      <c r="B27" s="128" t="s">
        <v>150</v>
      </c>
      <c r="C27" s="134">
        <f>+'[1]Activo Fijo'!D23+'[1]Pagos Anticipados '!L20</f>
        <v>1728691.5108078886</v>
      </c>
      <c r="D27" s="131">
        <f>+'[1]Activo Fijo'!D23+'[1]Pagos Anticipados '!L20</f>
        <v>1728691.5108078886</v>
      </c>
    </row>
    <row r="28" spans="2:8" x14ac:dyDescent="0.25">
      <c r="B28" s="128" t="s">
        <v>151</v>
      </c>
      <c r="C28" s="129"/>
      <c r="D28" s="131"/>
    </row>
    <row r="29" spans="2:8" x14ac:dyDescent="0.25">
      <c r="B29" s="128" t="s">
        <v>152</v>
      </c>
      <c r="C29" s="130">
        <f>+'[1]Ejecucion Presupuestaria'!Q7-C30</f>
        <v>3785769.95</v>
      </c>
      <c r="D29" s="131">
        <f>+'[1]Ejecucion Presupuestaria'!Q7</f>
        <v>3786269.95</v>
      </c>
    </row>
    <row r="30" spans="2:8" x14ac:dyDescent="0.25">
      <c r="B30" s="128" t="s">
        <v>153</v>
      </c>
      <c r="C30" s="130">
        <f>+'[1]Ejecucion Presupuestaria'!J183</f>
        <v>500</v>
      </c>
      <c r="D30" s="131"/>
    </row>
    <row r="31" spans="2:8" x14ac:dyDescent="0.25">
      <c r="B31" s="127" t="s">
        <v>154</v>
      </c>
      <c r="C31" s="136">
        <f>SUM(C24:C30)</f>
        <v>86078246.290807888</v>
      </c>
      <c r="D31" s="131"/>
    </row>
    <row r="32" spans="2:8" x14ac:dyDescent="0.25">
      <c r="B32" s="133"/>
      <c r="D32" s="131"/>
    </row>
    <row r="33" spans="2:4" x14ac:dyDescent="0.25">
      <c r="B33" s="128" t="s">
        <v>155</v>
      </c>
      <c r="C33" s="129" t="s">
        <v>156</v>
      </c>
      <c r="D33" s="131"/>
    </row>
    <row r="34" spans="2:4" x14ac:dyDescent="0.25">
      <c r="B34" s="133"/>
      <c r="D34" s="131"/>
    </row>
    <row r="35" spans="2:4" x14ac:dyDescent="0.25">
      <c r="B35" s="128" t="s">
        <v>157</v>
      </c>
      <c r="C35" s="129">
        <v>0</v>
      </c>
      <c r="D35" s="131">
        <f>+'[1]Ejecucion Presupuestaria'!Q9</f>
        <v>8402737.4800000004</v>
      </c>
    </row>
    <row r="36" spans="2:4" x14ac:dyDescent="0.25">
      <c r="B36" s="133"/>
      <c r="D36" s="131"/>
    </row>
    <row r="37" spans="2:4" x14ac:dyDescent="0.25">
      <c r="B37" s="127" t="s">
        <v>49</v>
      </c>
      <c r="C37" s="137">
        <f>+C21-C31</f>
        <v>8955197.4191921204</v>
      </c>
      <c r="D37" s="131">
        <f>+C37-'[1]Flujo de Efectivo Mensual'!B59</f>
        <v>-3691397.9908078909</v>
      </c>
    </row>
    <row r="38" spans="2:4" x14ac:dyDescent="0.25">
      <c r="B38" s="133"/>
      <c r="D38" s="131"/>
    </row>
    <row r="39" spans="2:4" x14ac:dyDescent="0.25">
      <c r="B39" s="138" t="s">
        <v>158</v>
      </c>
      <c r="D39" s="131"/>
    </row>
    <row r="40" spans="2:4" x14ac:dyDescent="0.25">
      <c r="B40" s="128" t="s">
        <v>159</v>
      </c>
      <c r="C40" s="129">
        <v>0</v>
      </c>
      <c r="D40" s="131"/>
    </row>
    <row r="41" spans="2:4" x14ac:dyDescent="0.25">
      <c r="B41" s="128" t="s">
        <v>51</v>
      </c>
      <c r="C41" s="129">
        <v>0</v>
      </c>
      <c r="D41" s="131"/>
    </row>
    <row r="42" spans="2:4" ht="16.5" thickBot="1" x14ac:dyDescent="0.3">
      <c r="B42" s="84"/>
      <c r="C42" s="139">
        <v>0</v>
      </c>
      <c r="D42" s="131"/>
    </row>
    <row r="43" spans="2:4" ht="16.5" thickTop="1" x14ac:dyDescent="0.25">
      <c r="B43" s="133"/>
      <c r="D43" s="131"/>
    </row>
    <row r="44" spans="2:4" x14ac:dyDescent="0.25">
      <c r="B44" s="140"/>
      <c r="D44" s="131"/>
    </row>
    <row r="45" spans="2:4" x14ac:dyDescent="0.25">
      <c r="B45" s="140"/>
      <c r="D45" s="141"/>
    </row>
    <row r="46" spans="2:4" x14ac:dyDescent="0.25">
      <c r="B46" s="140"/>
      <c r="D46" s="141"/>
    </row>
    <row r="47" spans="2:4" x14ac:dyDescent="0.25">
      <c r="B47" s="140"/>
      <c r="D47" s="141"/>
    </row>
    <row r="48" spans="2:4" x14ac:dyDescent="0.25">
      <c r="D48" s="141"/>
    </row>
    <row r="49" spans="2:4" x14ac:dyDescent="0.25">
      <c r="B49" s="44" t="s">
        <v>54</v>
      </c>
      <c r="D49" s="141"/>
    </row>
    <row r="50" spans="2:4" x14ac:dyDescent="0.25">
      <c r="B50" s="45" t="s">
        <v>55</v>
      </c>
    </row>
  </sheetData>
  <mergeCells count="1">
    <mergeCell ref="B14:C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Balance General</vt:lpstr>
      <vt:lpstr>Estado de Ptrimonio</vt:lpstr>
      <vt:lpstr>Flujo de Efectivo</vt:lpstr>
      <vt:lpstr>Estado de Rndimiento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dcterms:created xsi:type="dcterms:W3CDTF">2025-07-04T17:42:05Z</dcterms:created>
  <dcterms:modified xsi:type="dcterms:W3CDTF">2025-07-11T19:17:33Z</dcterms:modified>
</cp:coreProperties>
</file>