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\\192.168.200.20\v\OFICINA LIBRE ACCESO\- - - - 2025\05 - Mayo\Excel\"/>
    </mc:Choice>
  </mc:AlternateContent>
  <xr:revisionPtr revIDLastSave="0" documentId="13_ncr:1_{38800088-9BC4-47DC-8EDF-54537F0D805A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Balance General" sheetId="1" r:id="rId1"/>
    <sheet name="Estado de Rendimiento" sheetId="2" r:id="rId2"/>
    <sheet name="Estado Flujo de Efectivo" sheetId="3" r:id="rId3"/>
    <sheet name="Estado Cambio Patrimonio" sheetId="4" r:id="rId4"/>
  </sheets>
  <externalReferences>
    <externalReference r:id="rId5"/>
    <externalReference r:id="rId6"/>
    <externalReference r:id="rId7"/>
  </externalReferences>
  <definedNames>
    <definedName name="_xlnm.Print_Area" localSheetId="0">'Balance General'!$A$1:$E$79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2" i="4" l="1"/>
  <c r="D22" i="4"/>
  <c r="C22" i="4"/>
  <c r="F21" i="4"/>
  <c r="H21" i="4" s="1"/>
  <c r="G21" i="4" s="1"/>
  <c r="F20" i="4"/>
  <c r="H20" i="4" s="1"/>
  <c r="G20" i="4" s="1"/>
  <c r="F16" i="4"/>
  <c r="F22" i="4" s="1"/>
  <c r="E16" i="4"/>
  <c r="E22" i="4" s="1"/>
  <c r="H14" i="4"/>
  <c r="H13" i="4"/>
  <c r="H12" i="4"/>
  <c r="H11" i="4"/>
  <c r="H10" i="4"/>
  <c r="H16" i="4" l="1"/>
  <c r="H22" i="4" s="1"/>
  <c r="G22" i="4" s="1"/>
  <c r="I23" i="4" s="1"/>
  <c r="C33" i="2" l="1"/>
  <c r="B28" i="2"/>
  <c r="C27" i="2"/>
  <c r="B27" i="2"/>
  <c r="C25" i="2"/>
  <c r="B25" i="2"/>
  <c r="C24" i="2"/>
  <c r="B24" i="2"/>
  <c r="C22" i="2"/>
  <c r="B22" i="2"/>
  <c r="B29" i="2" s="1"/>
  <c r="B18" i="2"/>
  <c r="C17" i="2"/>
  <c r="B17" i="2"/>
  <c r="C16" i="2"/>
  <c r="B16" i="2"/>
  <c r="B19" i="2" s="1"/>
  <c r="B35" i="2" s="1"/>
  <c r="C35" i="2" s="1"/>
  <c r="K1048576" i="1" l="1"/>
  <c r="J1048576" i="1"/>
  <c r="I1048576" i="1"/>
  <c r="C64" i="1"/>
  <c r="C63" i="1"/>
  <c r="C66" i="1" s="1"/>
  <c r="C61" i="1"/>
  <c r="C56" i="1"/>
  <c r="F43" i="1"/>
  <c r="C39" i="1"/>
  <c r="C47" i="1" s="1"/>
  <c r="C58" i="1" s="1"/>
  <c r="C67" i="1" s="1"/>
  <c r="C33" i="1"/>
  <c r="C30" i="1"/>
  <c r="C21" i="1"/>
  <c r="C20" i="1"/>
  <c r="C19" i="1"/>
  <c r="C16" i="1"/>
  <c r="C23" i="1" l="1"/>
  <c r="C35" i="1" s="1"/>
</calcChain>
</file>

<file path=xl/sharedStrings.xml><?xml version="1.0" encoding="utf-8"?>
<sst xmlns="http://schemas.openxmlformats.org/spreadsheetml/2006/main" count="109" uniqueCount="96">
  <si>
    <t>SERVICIO NACIONAL DE SALUD</t>
  </si>
  <si>
    <t>HOSPITAL UNIIVERSITARIO DOCENTE  TRAUMATOLOGICO DR. NEY ARIAS LORA</t>
  </si>
  <si>
    <t xml:space="preserve"> Balance General</t>
  </si>
  <si>
    <t xml:space="preserve"> Al _31__de_  Mayo  _del__2025</t>
  </si>
  <si>
    <t xml:space="preserve">   ( VALORES ES RD$)</t>
  </si>
  <si>
    <t>Activos</t>
  </si>
  <si>
    <t>Activos corrientes</t>
  </si>
  <si>
    <t xml:space="preserve">Efectivo y equivalente de efectivo (Notas 7) </t>
  </si>
  <si>
    <t>Inversiones a corto plazo (Nota 8)</t>
  </si>
  <si>
    <t>Porción corriente de documentos por cobrar (Nota 9)</t>
  </si>
  <si>
    <t>Cuenta por cobrar a corto plazo (Notas 8)</t>
  </si>
  <si>
    <t>Inventarios (Nota 9)</t>
  </si>
  <si>
    <t>Pagos anticipados (Nota 10)</t>
  </si>
  <si>
    <t>Otros activos corrientes (Nota 11)</t>
  </si>
  <si>
    <t>Total activos corrientes</t>
  </si>
  <si>
    <t>Activos no corrientes</t>
  </si>
  <si>
    <t>Cuentas por cobrar a largo plazo (Notas 14)</t>
  </si>
  <si>
    <t>Documentos por cobrar (Nota 15)</t>
  </si>
  <si>
    <t>Inversiones a largo plazo (Nota 16)</t>
  </si>
  <si>
    <t>Otros activos financieros (Notas 17)</t>
  </si>
  <si>
    <t>Propiedad, planta y equipo neto (Nota 11)</t>
  </si>
  <si>
    <t>Activos intangibles (Nota 19)</t>
  </si>
  <si>
    <t>Otros activos no financieros (Nota 20)</t>
  </si>
  <si>
    <t>Total activos no corrientes</t>
  </si>
  <si>
    <t>Total activos</t>
  </si>
  <si>
    <t>Pasivos corrientes</t>
  </si>
  <si>
    <t>Ingresos x ARS Marzo</t>
  </si>
  <si>
    <t>Sobregiro bancario (Nota 21)</t>
  </si>
  <si>
    <t>Cuentas por pagar a corto plazo (Nota 12)</t>
  </si>
  <si>
    <t xml:space="preserve"> Préstamos a corto plazo (Nota 23)</t>
  </si>
  <si>
    <t xml:space="preserve">Parte corriente de préstamos a largo plazo (Nota 24) </t>
  </si>
  <si>
    <t>Retenciones y acumulaciones por pagar (Nota 25)</t>
  </si>
  <si>
    <t xml:space="preserve"> Provisiones a corto plazo (Nota 26)</t>
  </si>
  <si>
    <t>Beneficios a empleados a corto plazo (Nota 27)</t>
  </si>
  <si>
    <t xml:space="preserve"> Pensiones (Nota 28)</t>
  </si>
  <si>
    <t>Otros pasivos corrientes (Nota 29)</t>
  </si>
  <si>
    <t>Total pasivos corrientes</t>
  </si>
  <si>
    <t>Pasivos no corrientes</t>
  </si>
  <si>
    <t>Cuentas por pagar a largo plazo (Nota 30)</t>
  </si>
  <si>
    <t>Préstamos a largo plazo (Nota 31)</t>
  </si>
  <si>
    <t xml:space="preserve">Instrumentos de deuda (Nota 32) </t>
  </si>
  <si>
    <t>Provisiones a largo plazo (Nota 33)</t>
  </si>
  <si>
    <t>Beneficios a empleados a largo plazo (Nota 34)</t>
  </si>
  <si>
    <t xml:space="preserve"> Otros pasivos no corrientes (Nota 35)</t>
  </si>
  <si>
    <t>Total pasivos no corrientes</t>
  </si>
  <si>
    <t>Total pasivos</t>
  </si>
  <si>
    <t>Activos Netos/Patrimonio (Notas 13)</t>
  </si>
  <si>
    <t>Capital</t>
  </si>
  <si>
    <t>Reservas</t>
  </si>
  <si>
    <t>Resultado del período (ahorro / desahorro)</t>
  </si>
  <si>
    <t>Resultado acumulado</t>
  </si>
  <si>
    <t>Intereses minoritarios</t>
  </si>
  <si>
    <t>Patrimonio Neto</t>
  </si>
  <si>
    <t>Total Activos Netos/Patrimonio mas Pasivos</t>
  </si>
  <si>
    <t>Licda. Cynthia Payano</t>
  </si>
  <si>
    <t xml:space="preserve"> Gerente de Contabilidad</t>
  </si>
  <si>
    <t>HOSPITAL  UNIVERSITARIO DOCENTE TRAUMATOLOGICO DR. NEY ARIAS LORA</t>
  </si>
  <si>
    <t>Estado de Rendimiento Financiero</t>
  </si>
  <si>
    <t xml:space="preserve"> Al _31__de_  Mayo _del__2025</t>
  </si>
  <si>
    <t>Ingresos (Notas 14)</t>
  </si>
  <si>
    <t>Impuestos</t>
  </si>
  <si>
    <t>Ingresos por transacciones con contraprestación</t>
  </si>
  <si>
    <t>Transferencias y donaciones</t>
  </si>
  <si>
    <t>Recargos, multas y otros ingresos</t>
  </si>
  <si>
    <t>Total ingresos</t>
  </si>
  <si>
    <t>Gastos (Notas 15, 16, 17, 18, 19, )</t>
  </si>
  <si>
    <t>Sueldos, salarios y beneficios a empleados</t>
  </si>
  <si>
    <t>Subvenciones y otros pagos por transferencias</t>
  </si>
  <si>
    <t>Suministros y material para consumo</t>
  </si>
  <si>
    <t>Gasto de depreciación y amortización</t>
  </si>
  <si>
    <t>Deterioro del valor de propiedad, planta y equipo</t>
  </si>
  <si>
    <t>Otros gastos</t>
  </si>
  <si>
    <t>Gastos financieros</t>
  </si>
  <si>
    <t>Total gastos</t>
  </si>
  <si>
    <t>Ganancia (perdida) por diferencia cambiaria</t>
  </si>
  <si>
    <t>0 (0)</t>
  </si>
  <si>
    <t>Participación en resultado de asociadas</t>
  </si>
  <si>
    <t>Atribuible a:</t>
  </si>
  <si>
    <t>Propietarios de la entidad controladora</t>
  </si>
  <si>
    <t>HOSPITAL UNIVERSITARIO DOCENTE  TRAUMATOLOGICO DR. NEY ARIAS LORA</t>
  </si>
  <si>
    <t>Estado de Cambio de Activo Neto / Patrimonio</t>
  </si>
  <si>
    <t>Del ejercicio terminado al 31 de Mayo de 2025</t>
  </si>
  <si>
    <t>(Valores en RD$)</t>
  </si>
  <si>
    <t>Capital Aportado</t>
  </si>
  <si>
    <t>Cambios en Políticas Contables</t>
  </si>
  <si>
    <t>Revaluación</t>
  </si>
  <si>
    <t>Resultados Acumulados</t>
  </si>
  <si>
    <t>Total Activos Netos / Patrimonio</t>
  </si>
  <si>
    <t>Saldo al 31de diciembre de 2022</t>
  </si>
  <si>
    <t xml:space="preserve">Cambio en políticas contables </t>
  </si>
  <si>
    <t>Revaluación de Propiedad, planta y equipo</t>
  </si>
  <si>
    <t>Ajuste al patrimonio</t>
  </si>
  <si>
    <t>Resultado del período</t>
  </si>
  <si>
    <t>Saldo al 31 de Diciembre  de 2023</t>
  </si>
  <si>
    <t>Efecto del gasto de depreciación de los activos revaluados</t>
  </si>
  <si>
    <t>Saldo al 31 de Agosto  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</si>
</sst>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-* #,##0.00\ _€_-;\-* #,##0.00\ _€_-;_-* &quot;-&quot;??\ _€_-;_-@_-"/>
    <numFmt numFmtId="165" formatCode="#,##0.00000000"/>
    <numFmt numFmtId="166" formatCode="#,##0.000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5"/>
      <color theme="8" tint="-0.249977111117893"/>
      <name val="Arial"/>
      <family val="2"/>
    </font>
    <font>
      <b/>
      <sz val="12"/>
      <color theme="4"/>
      <name val="Arial"/>
      <family val="2"/>
    </font>
    <font>
      <b/>
      <sz val="15"/>
      <color rgb="FF00B050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2"/>
      <color rgb="FF231F20"/>
      <name val="Times New Roman"/>
      <family val="1"/>
    </font>
    <font>
      <sz val="12"/>
      <color rgb="FF231F20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</font>
    <font>
      <b/>
      <u/>
      <sz val="12"/>
      <color rgb="FF231F20"/>
      <name val="Times New Roman"/>
      <family val="1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5"/>
      <name val="Arial"/>
      <family val="2"/>
    </font>
    <font>
      <i/>
      <sz val="14"/>
      <name val="Arial"/>
      <family val="2"/>
    </font>
    <font>
      <b/>
      <sz val="12"/>
      <name val="Times New Roman"/>
      <family val="1"/>
    </font>
    <font>
      <b/>
      <sz val="12"/>
      <color theme="0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4"/>
      <name val="Times New Roman"/>
      <family val="1"/>
    </font>
    <font>
      <b/>
      <sz val="16"/>
      <color rgb="FF231F20"/>
      <name val="Times New Roman"/>
      <family val="1"/>
    </font>
    <font>
      <b/>
      <u/>
      <sz val="12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19">
    <xf numFmtId="0" fontId="0" fillId="0" borderId="0" xfId="0"/>
    <xf numFmtId="0" fontId="0" fillId="2" borderId="0" xfId="0" applyFill="1" applyAlignment="1">
      <alignment vertical="center"/>
    </xf>
    <xf numFmtId="0" fontId="2" fillId="2" borderId="0" xfId="0" applyFont="1" applyFill="1" applyAlignment="1">
      <alignment vertical="center"/>
    </xf>
    <xf numFmtId="0" fontId="0" fillId="2" borderId="0" xfId="0" applyFill="1" applyBorder="1" applyAlignment="1">
      <alignment vertical="center"/>
    </xf>
    <xf numFmtId="43" fontId="3" fillId="0" borderId="0" xfId="1" applyFont="1"/>
    <xf numFmtId="43" fontId="4" fillId="0" borderId="0" xfId="1" applyFont="1"/>
    <xf numFmtId="0" fontId="4" fillId="0" borderId="0" xfId="0" applyFont="1"/>
    <xf numFmtId="0" fontId="5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vertical="center"/>
    </xf>
    <xf numFmtId="43" fontId="4" fillId="0" borderId="0" xfId="0" applyNumberFormat="1" applyFont="1"/>
    <xf numFmtId="0" fontId="2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10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11" fillId="0" borderId="0" xfId="0" applyFont="1" applyAlignment="1">
      <alignment horizontal="left" vertical="center" wrapText="1" indent="1"/>
    </xf>
    <xf numFmtId="43" fontId="12" fillId="0" borderId="0" xfId="0" applyNumberFormat="1" applyFont="1"/>
    <xf numFmtId="43" fontId="11" fillId="0" borderId="0" xfId="0" applyNumberFormat="1" applyFont="1" applyAlignment="1">
      <alignment horizontal="center" vertical="center" wrapText="1"/>
    </xf>
    <xf numFmtId="43" fontId="13" fillId="0" borderId="0" xfId="1" applyFont="1" applyAlignment="1">
      <alignment horizontal="center" vertical="center" wrapText="1"/>
    </xf>
    <xf numFmtId="43" fontId="11" fillId="0" borderId="1" xfId="0" applyNumberFormat="1" applyFont="1" applyBorder="1" applyAlignment="1">
      <alignment horizontal="center" vertical="center" wrapText="1"/>
    </xf>
    <xf numFmtId="43" fontId="10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43" fontId="11" fillId="0" borderId="0" xfId="1" applyFont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43" fontId="10" fillId="0" borderId="2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horizontal="right" vertical="center" wrapText="1"/>
    </xf>
    <xf numFmtId="43" fontId="13" fillId="0" borderId="0" xfId="0" applyNumberFormat="1" applyFont="1" applyAlignment="1">
      <alignment horizontal="center" vertical="center" wrapText="1"/>
    </xf>
    <xf numFmtId="43" fontId="10" fillId="0" borderId="0" xfId="1" applyFont="1" applyAlignment="1">
      <alignment horizontal="center" vertical="center" wrapText="1"/>
    </xf>
    <xf numFmtId="0" fontId="15" fillId="0" borderId="0" xfId="0" applyFont="1"/>
    <xf numFmtId="43" fontId="10" fillId="0" borderId="3" xfId="0" applyNumberFormat="1" applyFont="1" applyBorder="1" applyAlignment="1">
      <alignment horizontal="center" vertical="center" wrapText="1"/>
    </xf>
    <xf numFmtId="43" fontId="15" fillId="0" borderId="0" xfId="0" applyNumberFormat="1" applyFont="1"/>
    <xf numFmtId="43" fontId="10" fillId="0" borderId="3" xfId="0" applyNumberFormat="1" applyFont="1" applyBorder="1" applyAlignment="1">
      <alignment horizontal="center" vertical="center"/>
    </xf>
    <xf numFmtId="0" fontId="10" fillId="0" borderId="0" xfId="0" applyFont="1" applyAlignment="1">
      <alignment horizontal="left" vertical="center" wrapText="1" indent="1"/>
    </xf>
    <xf numFmtId="0" fontId="16" fillId="0" borderId="0" xfId="0" applyFont="1"/>
    <xf numFmtId="4" fontId="10" fillId="0" borderId="0" xfId="0" applyNumberFormat="1" applyFont="1" applyAlignment="1">
      <alignment horizontal="right" vertical="center" wrapText="1"/>
    </xf>
    <xf numFmtId="43" fontId="16" fillId="0" borderId="0" xfId="1" applyFont="1"/>
    <xf numFmtId="164" fontId="10" fillId="0" borderId="2" xfId="1" applyNumberFormat="1" applyFont="1" applyBorder="1" applyAlignment="1">
      <alignment horizontal="right" vertical="center" wrapText="1"/>
    </xf>
    <xf numFmtId="165" fontId="4" fillId="0" borderId="0" xfId="0" applyNumberFormat="1" applyFont="1"/>
    <xf numFmtId="43" fontId="15" fillId="0" borderId="0" xfId="1" applyFont="1"/>
    <xf numFmtId="43" fontId="15" fillId="0" borderId="0" xfId="1" applyFont="1" applyAlignment="1">
      <alignment horizontal="right"/>
    </xf>
    <xf numFmtId="0" fontId="16" fillId="0" borderId="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10" fillId="0" borderId="0" xfId="0" applyFont="1" applyAlignment="1">
      <alignment horizontal="left" vertical="center" wrapText="1" indent="1"/>
    </xf>
    <xf numFmtId="43" fontId="18" fillId="0" borderId="0" xfId="1" applyFont="1" applyFill="1" applyAlignment="1">
      <alignment vertical="center"/>
    </xf>
    <xf numFmtId="43" fontId="18" fillId="0" borderId="0" xfId="1" applyFont="1" applyFill="1" applyBorder="1" applyAlignment="1">
      <alignment vertical="center"/>
    </xf>
    <xf numFmtId="0" fontId="19" fillId="2" borderId="0" xfId="0" applyFont="1" applyFill="1" applyAlignment="1">
      <alignment horizontal="center" vertical="center"/>
    </xf>
    <xf numFmtId="43" fontId="19" fillId="0" borderId="0" xfId="1" applyFont="1" applyFill="1" applyAlignment="1">
      <alignment vertical="center"/>
    </xf>
    <xf numFmtId="0" fontId="9" fillId="2" borderId="0" xfId="0" applyFont="1" applyFill="1" applyAlignment="1">
      <alignment horizontal="center" vertical="center"/>
    </xf>
    <xf numFmtId="0" fontId="20" fillId="2" borderId="0" xfId="0" applyFont="1" applyFill="1" applyAlignment="1">
      <alignment horizontal="center" vertical="center"/>
    </xf>
    <xf numFmtId="43" fontId="20" fillId="0" borderId="0" xfId="1" applyFont="1" applyFill="1" applyAlignment="1">
      <alignment vertical="center"/>
    </xf>
    <xf numFmtId="43" fontId="2" fillId="0" borderId="0" xfId="1" applyFont="1" applyFill="1" applyAlignment="1">
      <alignment horizontal="center" vertical="center"/>
    </xf>
    <xf numFmtId="43" fontId="8" fillId="0" borderId="0" xfId="1" applyFont="1" applyFill="1" applyAlignment="1">
      <alignment vertical="center"/>
    </xf>
    <xf numFmtId="0" fontId="0" fillId="0" borderId="0" xfId="0" applyAlignment="1">
      <alignment vertical="center"/>
    </xf>
    <xf numFmtId="0" fontId="8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43" fontId="2" fillId="0" borderId="0" xfId="1" applyFont="1" applyFill="1" applyAlignment="1">
      <alignment vertical="center"/>
    </xf>
    <xf numFmtId="0" fontId="2" fillId="0" borderId="0" xfId="0" applyFont="1" applyAlignment="1">
      <alignment vertical="center"/>
    </xf>
    <xf numFmtId="43" fontId="9" fillId="0" borderId="0" xfId="1" applyFont="1" applyFill="1" applyAlignment="1">
      <alignment vertical="center"/>
    </xf>
    <xf numFmtId="0" fontId="10" fillId="0" borderId="0" xfId="0" applyFont="1" applyAlignment="1">
      <alignment horizontal="center" vertical="center"/>
    </xf>
    <xf numFmtId="43" fontId="15" fillId="0" borderId="0" xfId="1" applyFont="1" applyFill="1"/>
    <xf numFmtId="0" fontId="21" fillId="0" borderId="0" xfId="0" applyFont="1" applyAlignment="1">
      <alignment horizontal="center" vertical="center"/>
    </xf>
    <xf numFmtId="43" fontId="3" fillId="0" borderId="0" xfId="1" applyFont="1" applyFill="1"/>
    <xf numFmtId="0" fontId="10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3" fillId="0" borderId="0" xfId="0" applyFont="1" applyAlignment="1">
      <alignment horizontal="center" vertical="center"/>
    </xf>
    <xf numFmtId="43" fontId="13" fillId="0" borderId="0" xfId="0" applyNumberFormat="1" applyFont="1" applyAlignment="1">
      <alignment horizontal="center" vertical="center"/>
    </xf>
    <xf numFmtId="43" fontId="22" fillId="0" borderId="0" xfId="1" applyFont="1" applyFill="1"/>
    <xf numFmtId="43" fontId="23" fillId="0" borderId="0" xfId="1" applyFont="1"/>
    <xf numFmtId="4" fontId="21" fillId="0" borderId="3" xfId="0" applyNumberFormat="1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43" fontId="13" fillId="0" borderId="0" xfId="1" applyFont="1" applyAlignment="1">
      <alignment horizontal="center" vertical="center"/>
    </xf>
    <xf numFmtId="0" fontId="10" fillId="0" borderId="0" xfId="0" applyFont="1" applyAlignment="1">
      <alignment horizontal="left" vertical="center" indent="5"/>
    </xf>
    <xf numFmtId="164" fontId="21" fillId="0" borderId="3" xfId="0" applyNumberFormat="1" applyFont="1" applyBorder="1" applyAlignment="1">
      <alignment horizontal="center" vertical="center"/>
    </xf>
    <xf numFmtId="43" fontId="21" fillId="0" borderId="3" xfId="0" applyNumberFormat="1" applyFont="1" applyBorder="1" applyAlignment="1">
      <alignment horizontal="center" vertical="center"/>
    </xf>
    <xf numFmtId="0" fontId="11" fillId="0" borderId="0" xfId="0" applyFont="1" applyAlignment="1">
      <alignment horizontal="left" vertical="center" indent="5"/>
    </xf>
    <xf numFmtId="0" fontId="4" fillId="0" borderId="0" xfId="0" applyFont="1" applyAlignment="1">
      <alignment horizontal="left"/>
    </xf>
    <xf numFmtId="0" fontId="21" fillId="0" borderId="4" xfId="0" applyFont="1" applyBorder="1" applyAlignment="1">
      <alignment horizontal="center" vertical="center"/>
    </xf>
    <xf numFmtId="0" fontId="11" fillId="0" borderId="0" xfId="0" applyFont="1" applyAlignment="1">
      <alignment vertical="center"/>
    </xf>
    <xf numFmtId="43" fontId="23" fillId="0" borderId="0" xfId="1" applyFont="1" applyFill="1"/>
    <xf numFmtId="0" fontId="4" fillId="0" borderId="0" xfId="0" applyFont="1" applyAlignment="1">
      <alignment vertical="center"/>
    </xf>
    <xf numFmtId="0" fontId="3" fillId="0" borderId="0" xfId="0" applyFont="1"/>
    <xf numFmtId="9" fontId="4" fillId="0" borderId="0" xfId="2" applyFont="1"/>
    <xf numFmtId="0" fontId="24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11" fillId="0" borderId="0" xfId="0" applyFont="1" applyAlignment="1">
      <alignment horizontal="left" vertical="center" wrapText="1" indent="2"/>
    </xf>
    <xf numFmtId="0" fontId="11" fillId="0" borderId="0" xfId="0" applyFont="1" applyAlignment="1">
      <alignment horizontal="left" vertical="center" wrapText="1" indent="3"/>
    </xf>
    <xf numFmtId="0" fontId="16" fillId="0" borderId="5" xfId="0" applyFont="1" applyBorder="1" applyAlignment="1">
      <alignment vertical="center" wrapText="1"/>
    </xf>
    <xf numFmtId="0" fontId="10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vertical="top" wrapText="1"/>
    </xf>
    <xf numFmtId="0" fontId="21" fillId="0" borderId="0" xfId="0" applyFont="1" applyAlignment="1">
      <alignment vertical="center" wrapText="1"/>
    </xf>
    <xf numFmtId="43" fontId="10" fillId="0" borderId="0" xfId="0" applyNumberFormat="1" applyFont="1" applyAlignment="1">
      <alignment horizontal="left" vertical="center" wrapText="1" indent="8"/>
    </xf>
    <xf numFmtId="43" fontId="3" fillId="0" borderId="0" xfId="0" applyNumberFormat="1" applyFont="1"/>
    <xf numFmtId="0" fontId="11" fillId="0" borderId="0" xfId="0" applyFont="1" applyAlignment="1">
      <alignment horizontal="left" vertical="center" wrapText="1"/>
    </xf>
    <xf numFmtId="43" fontId="4" fillId="0" borderId="0" xfId="0" applyNumberFormat="1" applyFont="1" applyAlignment="1">
      <alignment vertical="top" wrapText="1"/>
    </xf>
    <xf numFmtId="43" fontId="4" fillId="0" borderId="0" xfId="0" applyNumberFormat="1" applyFont="1" applyAlignment="1">
      <alignment vertical="center" wrapText="1"/>
    </xf>
    <xf numFmtId="0" fontId="11" fillId="0" borderId="0" xfId="0" applyFont="1" applyAlignment="1">
      <alignment vertical="center" wrapText="1"/>
    </xf>
    <xf numFmtId="43" fontId="10" fillId="0" borderId="1" xfId="0" applyNumberFormat="1" applyFont="1" applyBorder="1" applyAlignment="1">
      <alignment horizontal="center" vertical="center" wrapText="1"/>
    </xf>
    <xf numFmtId="43" fontId="10" fillId="0" borderId="1" xfId="0" applyNumberFormat="1" applyFont="1" applyBorder="1" applyAlignment="1">
      <alignment horizontal="left" vertical="center" wrapText="1" indent="8"/>
    </xf>
    <xf numFmtId="4" fontId="22" fillId="0" borderId="0" xfId="0" applyNumberFormat="1" applyFont="1"/>
    <xf numFmtId="43" fontId="3" fillId="0" borderId="0" xfId="3" applyFont="1"/>
    <xf numFmtId="43" fontId="11" fillId="0" borderId="0" xfId="0" applyNumberFormat="1" applyFont="1" applyAlignment="1">
      <alignment horizontal="left" vertical="center" wrapText="1" indent="4"/>
    </xf>
    <xf numFmtId="43" fontId="10" fillId="0" borderId="6" xfId="0" applyNumberFormat="1" applyFont="1" applyBorder="1" applyAlignment="1">
      <alignment horizontal="center" vertical="center" wrapText="1"/>
    </xf>
    <xf numFmtId="4" fontId="10" fillId="0" borderId="0" xfId="0" applyNumberFormat="1" applyFont="1" applyAlignment="1">
      <alignment horizontal="center" vertical="center" wrapText="1"/>
    </xf>
    <xf numFmtId="43" fontId="12" fillId="0" borderId="0" xfId="1" applyFont="1" applyAlignment="1">
      <alignment horizontal="center" vertical="center" wrapText="1"/>
    </xf>
    <xf numFmtId="0" fontId="11" fillId="0" borderId="0" xfId="0" applyFont="1" applyAlignment="1">
      <alignment horizontal="left" vertical="center" indent="1"/>
    </xf>
    <xf numFmtId="166" fontId="4" fillId="0" borderId="0" xfId="0" applyNumberFormat="1" applyFont="1"/>
    <xf numFmtId="0" fontId="26" fillId="0" borderId="0" xfId="0" applyFont="1" applyAlignment="1">
      <alignment horizontal="center" wrapText="1"/>
    </xf>
    <xf numFmtId="0" fontId="4" fillId="0" borderId="0" xfId="0" applyFont="1" applyAlignment="1">
      <alignment horizontal="center"/>
    </xf>
    <xf numFmtId="0" fontId="27" fillId="0" borderId="0" xfId="0" applyFont="1" applyAlignment="1">
      <alignment horizontal="center" wrapText="1"/>
    </xf>
    <xf numFmtId="0" fontId="17" fillId="0" borderId="0" xfId="0" applyFont="1"/>
    <xf numFmtId="43" fontId="0" fillId="0" borderId="0" xfId="3" applyFont="1"/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26" fillId="0" borderId="0" xfId="0" applyFont="1" applyAlignment="1">
      <alignment horizontal="left"/>
    </xf>
  </cellXfs>
  <cellStyles count="4">
    <cellStyle name="Millares" xfId="1" builtinId="3"/>
    <cellStyle name="Millares 4" xfId="3" xr:uid="{8C72949B-998C-4E03-8723-8661AB18397C}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830036</xdr:colOff>
      <xdr:row>2</xdr:row>
      <xdr:rowOff>27214</xdr:rowOff>
    </xdr:from>
    <xdr:to>
      <xdr:col>2</xdr:col>
      <xdr:colOff>830036</xdr:colOff>
      <xdr:row>4</xdr:row>
      <xdr:rowOff>84365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9611" y="427264"/>
          <a:ext cx="0" cy="4381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492125</xdr:colOff>
      <xdr:row>68</xdr:row>
      <xdr:rowOff>155575</xdr:rowOff>
    </xdr:from>
    <xdr:to>
      <xdr:col>4</xdr:col>
      <xdr:colOff>1155700</xdr:colOff>
      <xdr:row>76</xdr:row>
      <xdr:rowOff>165100</xdr:rowOff>
    </xdr:to>
    <xdr:pic>
      <xdr:nvPicPr>
        <xdr:cNvPr id="3" name="Picture 55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45250" y="9242425"/>
          <a:ext cx="1835150" cy="16097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830036</xdr:colOff>
      <xdr:row>2</xdr:row>
      <xdr:rowOff>27214</xdr:rowOff>
    </xdr:from>
    <xdr:to>
      <xdr:col>2</xdr:col>
      <xdr:colOff>830036</xdr:colOff>
      <xdr:row>4</xdr:row>
      <xdr:rowOff>84365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9611" y="427264"/>
          <a:ext cx="0" cy="4381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152400</xdr:rowOff>
    </xdr:from>
    <xdr:to>
      <xdr:col>0</xdr:col>
      <xdr:colOff>1952625</xdr:colOff>
      <xdr:row>5</xdr:row>
      <xdr:rowOff>104775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2450"/>
          <a:ext cx="1952625" cy="5238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830036</xdr:colOff>
      <xdr:row>0</xdr:row>
      <xdr:rowOff>27214</xdr:rowOff>
    </xdr:from>
    <xdr:to>
      <xdr:col>2</xdr:col>
      <xdr:colOff>830036</xdr:colOff>
      <xdr:row>2</xdr:row>
      <xdr:rowOff>93890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396BDF7-DC79-416F-A486-C4E6605563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21061" y="27214"/>
          <a:ext cx="0" cy="4572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647700</xdr:colOff>
      <xdr:row>43</xdr:row>
      <xdr:rowOff>142875</xdr:rowOff>
    </xdr:from>
    <xdr:to>
      <xdr:col>3</xdr:col>
      <xdr:colOff>1273175</xdr:colOff>
      <xdr:row>51</xdr:row>
      <xdr:rowOff>152400</xdr:rowOff>
    </xdr:to>
    <xdr:pic>
      <xdr:nvPicPr>
        <xdr:cNvPr id="3" name="Picture 55">
          <a:extLst>
            <a:ext uri="{FF2B5EF4-FFF2-40B4-BE49-F238E27FC236}">
              <a16:creationId xmlns:a16="http://schemas.microsoft.com/office/drawing/2014/main" id="{DBF2BB34-B560-4E6C-9382-F9C3B98033BE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8753475"/>
          <a:ext cx="1873250" cy="16097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1733550</xdr:colOff>
      <xdr:row>3</xdr:row>
      <xdr:rowOff>85725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29D9A936-5FED-43E3-A24D-2E055C06C36F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733550" cy="6762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2</xdr:row>
      <xdr:rowOff>247650</xdr:rowOff>
    </xdr:from>
    <xdr:to>
      <xdr:col>1</xdr:col>
      <xdr:colOff>1866900</xdr:colOff>
      <xdr:row>6</xdr:row>
      <xdr:rowOff>47625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D5D36B7-B8F4-4AE4-AC30-8B2E54051AD2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1" y="647700"/>
          <a:ext cx="1866899" cy="7715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962025</xdr:colOff>
      <xdr:row>29</xdr:row>
      <xdr:rowOff>123825</xdr:rowOff>
    </xdr:from>
    <xdr:to>
      <xdr:col>6</xdr:col>
      <xdr:colOff>1200149</xdr:colOff>
      <xdr:row>34</xdr:row>
      <xdr:rowOff>171450</xdr:rowOff>
    </xdr:to>
    <xdr:pic>
      <xdr:nvPicPr>
        <xdr:cNvPr id="3" name="Picture 55">
          <a:extLst>
            <a:ext uri="{FF2B5EF4-FFF2-40B4-BE49-F238E27FC236}">
              <a16:creationId xmlns:a16="http://schemas.microsoft.com/office/drawing/2014/main" id="{0F1C393E-EEA0-46F1-98CE-162CE84F31A8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48575" y="6705600"/>
          <a:ext cx="1400174" cy="10477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payano\Desktop\Trabajos%20Realizados%20por%20Cynthia%20Payano\Estados%20Financieros\A&#241;o%202025\Mayo%202025\Estados%20Financieros%20Mayo%20202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TNAL-cont-01\Users\Users\gpayano\Desktop\Trabajos%20Realizados%20por%20Cynthia%20Payano\Estados%20Financieros\A&#241;o%202022\Septiembre%202022\Estados%20Financieros%20%20Septiembre%20%20%20%20%202022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payano/Desktop/Trabajos%20Realizados%20por%20Cynthia%20Payano/Estados%20Financieros/A&#241;o%202025/Mayo%202025/Estados%20Financieros%20Mayo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de Situación Mesual"/>
      <sheetName val="Estado de Rend. Fianac. Mensual"/>
      <sheetName val="Flujo de Efectivo Mensual"/>
      <sheetName val="Estado de Situación Comparativo"/>
      <sheetName val="Est. de Rend. Finan Comparativo"/>
      <sheetName val="Cambio del Patrimonio"/>
      <sheetName val="Flujo de Efectivo Comparativo"/>
      <sheetName val="Estado Comparativo"/>
      <sheetName val="Cambio de Patrimonio"/>
      <sheetName val="Estados de Comparacion de los I"/>
      <sheetName val="Notas de 7 al 48"/>
      <sheetName val="Efectivo y Equivalente a efecti"/>
      <sheetName val="Cuentas Por Cobrar"/>
      <sheetName val="Inventario"/>
      <sheetName val="Consumo x Inventario"/>
      <sheetName val="Pagos Anticipados "/>
      <sheetName val="Activo Fijo"/>
      <sheetName val="Cuentas Por Pagar"/>
      <sheetName val="Ejecucion Presupuestaria"/>
      <sheetName val="Consolidado de ejecuciones"/>
      <sheetName val="Hoja4"/>
      <sheetName val="NOTAS 7 AL 48 "/>
      <sheetName val="NOTA PPE"/>
    </sheetNames>
    <sheetDataSet>
      <sheetData sheetId="0"/>
      <sheetData sheetId="1">
        <row r="35">
          <cell r="B35">
            <v>12862242.191301122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26">
          <cell r="C26">
            <v>128769445.64999999</v>
          </cell>
        </row>
      </sheetData>
      <sheetData sheetId="12">
        <row r="19">
          <cell r="D19">
            <v>172034023.24000001</v>
          </cell>
        </row>
      </sheetData>
      <sheetData sheetId="13">
        <row r="22">
          <cell r="C22">
            <v>161607566.52877873</v>
          </cell>
        </row>
      </sheetData>
      <sheetData sheetId="14"/>
      <sheetData sheetId="15">
        <row r="20">
          <cell r="K20">
            <v>1468346.5016666669</v>
          </cell>
        </row>
      </sheetData>
      <sheetData sheetId="16">
        <row r="21">
          <cell r="D21">
            <v>120792183.53</v>
          </cell>
        </row>
      </sheetData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de Situación Mesual"/>
      <sheetName val="Estado de Rend. Fianac. Mensual"/>
      <sheetName val="Flujo de Efectivo Mensual"/>
      <sheetName val="Estado de Situación Comparativo"/>
      <sheetName val="Est. de Rend. Finan Comparativo"/>
      <sheetName val="Cambio del Patrimonio"/>
      <sheetName val="Flujo de Efectivo Comparativo"/>
      <sheetName val="Estado Comparativo"/>
      <sheetName val="Cambio de Patrimonio"/>
      <sheetName val="Efectivo y Equivalente a efecti"/>
      <sheetName val="Cuentas Por Cobrar"/>
      <sheetName val="Pagos Anticipados "/>
      <sheetName val="Inventario"/>
      <sheetName val="Activo Fijo"/>
      <sheetName val="Cuentas Por Pagar"/>
      <sheetName val="Ejecucion Presupuestaria"/>
      <sheetName val="Hoja1"/>
      <sheetName val="Hoja2"/>
      <sheetName val="NOTAS 7 AL 48 "/>
      <sheetName val="NOTA PP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7">
          <cell r="B17">
            <v>412502736.45999998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15">
          <cell r="C15">
            <v>0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de Situación Mesual"/>
      <sheetName val="Estado de Rend. Fianac. Mensual"/>
      <sheetName val="Flujo de Efectivo Mensual"/>
      <sheetName val="Estado de Situación Comparativo"/>
      <sheetName val="Est. de Rend. Finan Comparativo"/>
      <sheetName val="Cambio del Patrimonio"/>
      <sheetName val="Flujo de Efectivo Comparativo"/>
      <sheetName val="Estado Comparativo"/>
      <sheetName val="Cambio de Patrimonio"/>
      <sheetName val="Estados de Comparacion de los I"/>
      <sheetName val="Notas de 7 al 48"/>
      <sheetName val="Efectivo y Equivalente a efecti"/>
      <sheetName val="Cuentas Por Cobrar"/>
      <sheetName val="Inventario"/>
      <sheetName val="Consumo x Inventario"/>
      <sheetName val="Pagos Anticipados "/>
      <sheetName val="Activo Fijo"/>
      <sheetName val="Cuentas Por Pagar"/>
      <sheetName val="Ejecucion Presupuestaria"/>
      <sheetName val="Consolidado de ejecuciones"/>
      <sheetName val="Hoja4"/>
      <sheetName val="NOTAS 7 AL 48 "/>
      <sheetName val="NOTA PPE"/>
    </sheetNames>
    <sheetDataSet>
      <sheetData sheetId="0" refreshError="1">
        <row r="63">
          <cell r="C63">
            <v>12862242.191301122</v>
          </cell>
        </row>
        <row r="66">
          <cell r="C66">
            <v>561172345.49130106</v>
          </cell>
        </row>
      </sheetData>
      <sheetData sheetId="1" refreshError="1"/>
      <sheetData sheetId="2" refreshError="1">
        <row r="59">
          <cell r="B59">
            <v>9213846.1900000032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22">
          <cell r="C22">
            <v>30216978.889999993</v>
          </cell>
        </row>
      </sheetData>
      <sheetData sheetId="15" refreshError="1">
        <row r="20">
          <cell r="L20">
            <v>166137.24333333332</v>
          </cell>
        </row>
      </sheetData>
      <sheetData sheetId="16" refreshError="1">
        <row r="23">
          <cell r="D23">
            <v>1633794.4253655516</v>
          </cell>
        </row>
      </sheetData>
      <sheetData sheetId="17" refreshError="1"/>
      <sheetData sheetId="18" refreshError="1">
        <row r="6">
          <cell r="Q6">
            <v>51459322.910000004</v>
          </cell>
        </row>
        <row r="7">
          <cell r="Q7">
            <v>6496396.7399999993</v>
          </cell>
        </row>
        <row r="8">
          <cell r="Q8">
            <v>33474492.550000001</v>
          </cell>
        </row>
        <row r="9">
          <cell r="Q9">
            <v>2190814.0100000002</v>
          </cell>
        </row>
        <row r="14">
          <cell r="G14">
            <v>51459322.910000004</v>
          </cell>
          <cell r="J14">
            <v>492.2</v>
          </cell>
        </row>
        <row r="15">
          <cell r="G15">
            <v>51375057.289999999</v>
          </cell>
        </row>
        <row r="183">
          <cell r="J183">
            <v>19078.080000000002</v>
          </cell>
        </row>
      </sheetData>
      <sheetData sheetId="19" refreshError="1"/>
      <sheetData sheetId="20" refreshError="1"/>
      <sheetData sheetId="21" refreshError="1"/>
      <sheetData sheetId="2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3:L1048576"/>
  <sheetViews>
    <sheetView tabSelected="1" workbookViewId="0">
      <selection activeCell="B76" sqref="B76"/>
    </sheetView>
  </sheetViews>
  <sheetFormatPr baseColWidth="10" defaultColWidth="11.42578125" defaultRowHeight="15.75" x14ac:dyDescent="0.25"/>
  <cols>
    <col min="1" max="1" width="42.42578125" style="6" customWidth="1"/>
    <col min="2" max="2" width="20.85546875" style="6" customWidth="1"/>
    <col min="3" max="3" width="26" style="5" customWidth="1"/>
    <col min="4" max="4" width="17.5703125" style="6" bestFit="1" customWidth="1"/>
    <col min="5" max="6" width="18.5703125" style="4" bestFit="1" customWidth="1"/>
    <col min="7" max="7" width="14.42578125" style="4" bestFit="1" customWidth="1"/>
    <col min="8" max="8" width="17.42578125" style="4" bestFit="1" customWidth="1"/>
    <col min="9" max="9" width="16.28515625" style="4" bestFit="1" customWidth="1"/>
    <col min="10" max="10" width="12.140625" style="5" bestFit="1" customWidth="1"/>
    <col min="11" max="11" width="14.42578125" style="5" bestFit="1" customWidth="1"/>
    <col min="12" max="16384" width="11.42578125" style="6"/>
  </cols>
  <sheetData>
    <row r="3" spans="1:12" x14ac:dyDescent="0.25">
      <c r="A3" s="1"/>
      <c r="B3" s="2"/>
      <c r="C3" s="1"/>
      <c r="D3" s="3"/>
    </row>
    <row r="4" spans="1:12" x14ac:dyDescent="0.25">
      <c r="A4" s="1"/>
      <c r="B4" s="2"/>
      <c r="C4" s="1"/>
      <c r="D4" s="3"/>
    </row>
    <row r="5" spans="1:12" x14ac:dyDescent="0.25">
      <c r="A5" s="1"/>
      <c r="B5" s="2"/>
      <c r="C5" s="1"/>
      <c r="D5" s="3"/>
    </row>
    <row r="6" spans="1:12" ht="19.5" x14ac:dyDescent="0.25">
      <c r="A6" s="1"/>
      <c r="B6" s="7" t="s">
        <v>0</v>
      </c>
      <c r="C6" s="8"/>
      <c r="D6" s="3"/>
    </row>
    <row r="7" spans="1:12" ht="19.5" x14ac:dyDescent="0.25">
      <c r="A7" s="1"/>
      <c r="B7" s="9" t="s">
        <v>1</v>
      </c>
      <c r="C7" s="10"/>
      <c r="D7" s="3"/>
    </row>
    <row r="8" spans="1:12" ht="18" x14ac:dyDescent="0.25">
      <c r="A8" s="1"/>
      <c r="B8" s="11" t="s">
        <v>2</v>
      </c>
      <c r="C8" s="12"/>
      <c r="D8" s="3"/>
    </row>
    <row r="9" spans="1:12" ht="18" x14ac:dyDescent="0.25">
      <c r="A9" s="1"/>
      <c r="B9" s="11" t="s">
        <v>3</v>
      </c>
      <c r="C9" s="12"/>
      <c r="D9" s="3"/>
      <c r="L9" s="13"/>
    </row>
    <row r="10" spans="1:12" x14ac:dyDescent="0.25">
      <c r="A10" s="1"/>
      <c r="B10" s="14" t="s">
        <v>4</v>
      </c>
      <c r="C10" s="2"/>
      <c r="D10" s="3"/>
    </row>
    <row r="11" spans="1:12" x14ac:dyDescent="0.25">
      <c r="A11" s="1"/>
      <c r="B11" s="14"/>
      <c r="C11" s="2"/>
      <c r="D11" s="3"/>
    </row>
    <row r="12" spans="1:12" x14ac:dyDescent="0.25">
      <c r="A12" s="1"/>
      <c r="B12" s="14"/>
      <c r="C12" s="2"/>
      <c r="D12" s="3"/>
    </row>
    <row r="13" spans="1:12" x14ac:dyDescent="0.25">
      <c r="A13" s="1"/>
      <c r="B13" s="2"/>
      <c r="C13" s="15"/>
      <c r="D13" s="3"/>
    </row>
    <row r="14" spans="1:12" x14ac:dyDescent="0.25">
      <c r="A14" s="16" t="s">
        <v>5</v>
      </c>
      <c r="B14" s="17"/>
    </row>
    <row r="15" spans="1:12" x14ac:dyDescent="0.25">
      <c r="A15" s="16" t="s">
        <v>6</v>
      </c>
      <c r="B15" s="17"/>
    </row>
    <row r="16" spans="1:12" x14ac:dyDescent="0.25">
      <c r="A16" s="18" t="s">
        <v>7</v>
      </c>
      <c r="C16" s="19">
        <f>+'[1]Efectivo y Equivalente a efecti'!C26</f>
        <v>128769445.64999999</v>
      </c>
    </row>
    <row r="17" spans="1:4" hidden="1" x14ac:dyDescent="0.25">
      <c r="A17" s="18" t="s">
        <v>8</v>
      </c>
      <c r="C17" s="20">
        <v>0</v>
      </c>
    </row>
    <row r="18" spans="1:4" ht="31.5" hidden="1" x14ac:dyDescent="0.25">
      <c r="A18" s="18" t="s">
        <v>9</v>
      </c>
      <c r="C18" s="20">
        <v>0</v>
      </c>
    </row>
    <row r="19" spans="1:4" x14ac:dyDescent="0.25">
      <c r="A19" s="18" t="s">
        <v>10</v>
      </c>
      <c r="C19" s="19">
        <f>+'[1]Cuentas Por Cobrar'!D19</f>
        <v>172034023.24000001</v>
      </c>
    </row>
    <row r="20" spans="1:4" x14ac:dyDescent="0.25">
      <c r="A20" s="18" t="s">
        <v>11</v>
      </c>
      <c r="C20" s="19">
        <f>+[1]Inventario!C22</f>
        <v>161607566.52877873</v>
      </c>
    </row>
    <row r="21" spans="1:4" x14ac:dyDescent="0.25">
      <c r="A21" s="18" t="s">
        <v>12</v>
      </c>
      <c r="C21" s="21">
        <f>+'[1]Pagos Anticipados '!K20</f>
        <v>1468346.5016666669</v>
      </c>
    </row>
    <row r="22" spans="1:4" x14ac:dyDescent="0.25">
      <c r="A22" s="18" t="s">
        <v>13</v>
      </c>
      <c r="C22" s="22">
        <v>0</v>
      </c>
    </row>
    <row r="23" spans="1:4" x14ac:dyDescent="0.25">
      <c r="A23" s="16" t="s">
        <v>14</v>
      </c>
      <c r="C23" s="23">
        <f>SUM(C16:C22)</f>
        <v>463879381.92044538</v>
      </c>
    </row>
    <row r="24" spans="1:4" x14ac:dyDescent="0.25">
      <c r="A24" s="16"/>
      <c r="C24" s="24"/>
    </row>
    <row r="25" spans="1:4" x14ac:dyDescent="0.25">
      <c r="A25" s="16" t="s">
        <v>15</v>
      </c>
      <c r="C25" s="25"/>
    </row>
    <row r="26" spans="1:4" hidden="1" x14ac:dyDescent="0.25">
      <c r="A26" s="18" t="s">
        <v>16</v>
      </c>
      <c r="C26" s="26">
        <v>0</v>
      </c>
    </row>
    <row r="27" spans="1:4" hidden="1" x14ac:dyDescent="0.25">
      <c r="A27" s="18" t="s">
        <v>17</v>
      </c>
      <c r="C27" s="26">
        <v>0</v>
      </c>
    </row>
    <row r="28" spans="1:4" hidden="1" x14ac:dyDescent="0.25">
      <c r="A28" s="18" t="s">
        <v>18</v>
      </c>
      <c r="C28" s="26">
        <v>0</v>
      </c>
    </row>
    <row r="29" spans="1:4" hidden="1" x14ac:dyDescent="0.25">
      <c r="A29" s="18" t="s">
        <v>19</v>
      </c>
      <c r="C29" s="26">
        <v>0</v>
      </c>
    </row>
    <row r="30" spans="1:4" x14ac:dyDescent="0.25">
      <c r="A30" s="18" t="s">
        <v>20</v>
      </c>
      <c r="C30" s="20">
        <f>+'[1]Activo Fijo'!D21</f>
        <v>120792183.53</v>
      </c>
      <c r="D30" s="13"/>
    </row>
    <row r="31" spans="1:4" x14ac:dyDescent="0.25">
      <c r="A31" s="18" t="s">
        <v>21</v>
      </c>
      <c r="C31" s="27"/>
    </row>
    <row r="32" spans="1:4" hidden="1" x14ac:dyDescent="0.25">
      <c r="A32" s="18" t="s">
        <v>22</v>
      </c>
      <c r="C32" s="28">
        <v>0</v>
      </c>
    </row>
    <row r="33" spans="1:8" x14ac:dyDescent="0.25">
      <c r="A33" s="16" t="s">
        <v>23</v>
      </c>
      <c r="C33" s="23">
        <f>+C30</f>
        <v>120792183.53</v>
      </c>
    </row>
    <row r="34" spans="1:8" x14ac:dyDescent="0.25">
      <c r="A34" s="16"/>
      <c r="C34" s="24"/>
    </row>
    <row r="35" spans="1:8" ht="16.5" thickBot="1" x14ac:dyDescent="0.3">
      <c r="A35" s="16" t="s">
        <v>24</v>
      </c>
      <c r="C35" s="29">
        <f>+C23+C33</f>
        <v>584671565.45044541</v>
      </c>
    </row>
    <row r="36" spans="1:8" ht="16.5" thickTop="1" x14ac:dyDescent="0.25">
      <c r="A36" s="47" t="s">
        <v>25</v>
      </c>
      <c r="C36" s="17"/>
    </row>
    <row r="37" spans="1:8" x14ac:dyDescent="0.25">
      <c r="A37" s="47"/>
      <c r="C37" s="30"/>
      <c r="E37" s="4" t="s">
        <v>26</v>
      </c>
      <c r="H37" s="4">
        <v>29677288.309999999</v>
      </c>
    </row>
    <row r="38" spans="1:8" hidden="1" x14ac:dyDescent="0.25">
      <c r="A38" s="18" t="s">
        <v>27</v>
      </c>
      <c r="C38" s="26">
        <v>0</v>
      </c>
    </row>
    <row r="39" spans="1:8" hidden="1" x14ac:dyDescent="0.25">
      <c r="A39" s="18" t="s">
        <v>28</v>
      </c>
      <c r="C39" s="20">
        <f>+'[2]Cuentas Por Pagar'!C15</f>
        <v>0</v>
      </c>
    </row>
    <row r="40" spans="1:8" hidden="1" x14ac:dyDescent="0.25">
      <c r="A40" s="18" t="s">
        <v>29</v>
      </c>
      <c r="C40" s="20">
        <v>0</v>
      </c>
    </row>
    <row r="41" spans="1:8" ht="31.5" hidden="1" x14ac:dyDescent="0.25">
      <c r="A41" s="18" t="s">
        <v>30</v>
      </c>
      <c r="C41" s="20">
        <v>0</v>
      </c>
    </row>
    <row r="42" spans="1:8" ht="31.5" hidden="1" x14ac:dyDescent="0.25">
      <c r="A42" s="18" t="s">
        <v>31</v>
      </c>
      <c r="C42" s="20">
        <v>0</v>
      </c>
    </row>
    <row r="43" spans="1:8" x14ac:dyDescent="0.25">
      <c r="A43" s="18" t="s">
        <v>32</v>
      </c>
      <c r="C43" s="31">
        <v>18172009.440000001</v>
      </c>
      <c r="E43" s="4">
        <v>51672893.280000001</v>
      </c>
      <c r="F43" s="4">
        <f>+E43*0.1</f>
        <v>5167289.3280000007</v>
      </c>
    </row>
    <row r="44" spans="1:8" ht="31.5" hidden="1" x14ac:dyDescent="0.25">
      <c r="A44" s="18" t="s">
        <v>33</v>
      </c>
      <c r="C44" s="20">
        <v>0</v>
      </c>
    </row>
    <row r="45" spans="1:8" hidden="1" x14ac:dyDescent="0.25">
      <c r="A45" s="18" t="s">
        <v>34</v>
      </c>
      <c r="C45" s="20">
        <v>0</v>
      </c>
    </row>
    <row r="46" spans="1:8" hidden="1" x14ac:dyDescent="0.25">
      <c r="A46" s="18" t="s">
        <v>35</v>
      </c>
      <c r="C46" s="22">
        <v>0</v>
      </c>
    </row>
    <row r="47" spans="1:8" x14ac:dyDescent="0.25">
      <c r="A47" s="16" t="s">
        <v>36</v>
      </c>
      <c r="C47" s="23">
        <f>SUM(C38:C46)</f>
        <v>18172009.440000001</v>
      </c>
      <c r="F47" s="4">
        <v>25640131.309999999</v>
      </c>
      <c r="H47" s="4">
        <v>-21831385.623702299</v>
      </c>
    </row>
    <row r="48" spans="1:8" x14ac:dyDescent="0.25">
      <c r="A48" s="16"/>
      <c r="C48" s="24"/>
      <c r="H48" s="4">
        <v>21831385.620000001</v>
      </c>
    </row>
    <row r="49" spans="1:4" x14ac:dyDescent="0.25">
      <c r="A49" s="16" t="s">
        <v>37</v>
      </c>
      <c r="C49" s="17"/>
    </row>
    <row r="50" spans="1:4" x14ac:dyDescent="0.25">
      <c r="A50" s="18" t="s">
        <v>38</v>
      </c>
      <c r="C50" s="27">
        <v>5327210.5199999996</v>
      </c>
    </row>
    <row r="51" spans="1:4" hidden="1" x14ac:dyDescent="0.25">
      <c r="A51" s="18" t="s">
        <v>39</v>
      </c>
      <c r="C51" s="26">
        <v>0</v>
      </c>
    </row>
    <row r="52" spans="1:4" hidden="1" x14ac:dyDescent="0.25">
      <c r="A52" s="18" t="s">
        <v>40</v>
      </c>
      <c r="C52" s="26">
        <v>0</v>
      </c>
    </row>
    <row r="53" spans="1:4" hidden="1" x14ac:dyDescent="0.25">
      <c r="A53" s="18" t="s">
        <v>41</v>
      </c>
      <c r="C53" s="27"/>
    </row>
    <row r="54" spans="1:4" ht="31.5" hidden="1" x14ac:dyDescent="0.25">
      <c r="A54" s="18" t="s">
        <v>42</v>
      </c>
      <c r="C54" s="26">
        <v>0</v>
      </c>
    </row>
    <row r="55" spans="1:4" hidden="1" x14ac:dyDescent="0.25">
      <c r="A55" s="18" t="s">
        <v>43</v>
      </c>
      <c r="C55" s="28">
        <v>0</v>
      </c>
    </row>
    <row r="56" spans="1:4" x14ac:dyDescent="0.25">
      <c r="A56" s="16" t="s">
        <v>44</v>
      </c>
      <c r="C56" s="32">
        <f>SUM(C50:C55)</f>
        <v>5327210.5199999996</v>
      </c>
    </row>
    <row r="57" spans="1:4" x14ac:dyDescent="0.25">
      <c r="A57" s="16"/>
      <c r="C57" s="24"/>
      <c r="D57" s="33"/>
    </row>
    <row r="58" spans="1:4" x14ac:dyDescent="0.25">
      <c r="A58" s="16" t="s">
        <v>45</v>
      </c>
      <c r="C58" s="34">
        <f>+C47+C56</f>
        <v>23499219.960000001</v>
      </c>
      <c r="D58" s="33"/>
    </row>
    <row r="59" spans="1:4" x14ac:dyDescent="0.25">
      <c r="A59" s="16"/>
      <c r="C59" s="24"/>
      <c r="D59" s="33"/>
    </row>
    <row r="60" spans="1:4" x14ac:dyDescent="0.25">
      <c r="A60" s="16" t="s">
        <v>46</v>
      </c>
      <c r="C60" s="17"/>
      <c r="D60" s="33"/>
    </row>
    <row r="61" spans="1:4" x14ac:dyDescent="0.25">
      <c r="A61" s="18" t="s">
        <v>47</v>
      </c>
      <c r="C61" s="20">
        <f>+'[2]Cambio de Patrimonio'!B17</f>
        <v>412502736.45999998</v>
      </c>
      <c r="D61" s="33"/>
    </row>
    <row r="62" spans="1:4" x14ac:dyDescent="0.25">
      <c r="A62" s="18" t="s">
        <v>48</v>
      </c>
      <c r="C62" s="26">
        <v>0</v>
      </c>
      <c r="D62" s="35"/>
    </row>
    <row r="63" spans="1:4" x14ac:dyDescent="0.25">
      <c r="A63" s="18" t="s">
        <v>49</v>
      </c>
      <c r="C63" s="36">
        <f>+'[1]Estado de Rend. Fianac. Mensual'!B35</f>
        <v>12862242.191301122</v>
      </c>
      <c r="D63" s="33"/>
    </row>
    <row r="64" spans="1:4" x14ac:dyDescent="0.25">
      <c r="A64" s="18" t="s">
        <v>50</v>
      </c>
      <c r="C64" s="20">
        <f>56047220.18+15354479.99+29677288.31-2678446.11+37044590.75+8274457.96-7912224.24</f>
        <v>135807366.84</v>
      </c>
      <c r="D64" s="33"/>
    </row>
    <row r="65" spans="1:11" x14ac:dyDescent="0.25">
      <c r="A65" s="18" t="s">
        <v>51</v>
      </c>
      <c r="C65" s="28">
        <v>0</v>
      </c>
      <c r="D65" s="33"/>
    </row>
    <row r="66" spans="1:11" s="38" customFormat="1" x14ac:dyDescent="0.25">
      <c r="A66" s="37" t="s">
        <v>52</v>
      </c>
      <c r="C66" s="39">
        <f>SUM(C61:C65)</f>
        <v>561172345.49130106</v>
      </c>
      <c r="D66" s="35"/>
      <c r="E66" s="4"/>
      <c r="F66" s="4"/>
      <c r="G66" s="4"/>
      <c r="H66" s="4"/>
      <c r="I66" s="4"/>
      <c r="J66" s="40"/>
      <c r="K66" s="40"/>
    </row>
    <row r="67" spans="1:11" ht="32.25" thickBot="1" x14ac:dyDescent="0.3">
      <c r="A67" s="16" t="s">
        <v>53</v>
      </c>
      <c r="C67" s="41">
        <f>SUM(C58+C66)</f>
        <v>584671565.4513011</v>
      </c>
      <c r="D67" s="35"/>
    </row>
    <row r="68" spans="1:11" ht="16.5" thickTop="1" x14ac:dyDescent="0.25">
      <c r="B68" s="42"/>
      <c r="C68" s="43"/>
      <c r="D68" s="33"/>
    </row>
    <row r="69" spans="1:11" x14ac:dyDescent="0.25">
      <c r="B69" s="5"/>
      <c r="C69" s="44"/>
      <c r="D69" s="33"/>
    </row>
    <row r="70" spans="1:11" x14ac:dyDescent="0.25">
      <c r="B70" s="5"/>
      <c r="C70" s="43"/>
      <c r="D70" s="33"/>
    </row>
    <row r="71" spans="1:11" x14ac:dyDescent="0.25">
      <c r="A71"/>
      <c r="B71" s="13"/>
      <c r="C71" s="43"/>
    </row>
    <row r="72" spans="1:11" x14ac:dyDescent="0.25">
      <c r="C72" s="43"/>
    </row>
    <row r="73" spans="1:11" x14ac:dyDescent="0.25">
      <c r="B73"/>
      <c r="C73" s="43"/>
    </row>
    <row r="74" spans="1:11" x14ac:dyDescent="0.25">
      <c r="A74" s="45" t="s">
        <v>54</v>
      </c>
      <c r="C74" s="43"/>
    </row>
    <row r="75" spans="1:11" x14ac:dyDescent="0.25">
      <c r="A75" s="46" t="s">
        <v>55</v>
      </c>
      <c r="C75" s="43"/>
    </row>
    <row r="76" spans="1:11" x14ac:dyDescent="0.25">
      <c r="C76" s="43"/>
    </row>
    <row r="77" spans="1:11" x14ac:dyDescent="0.25">
      <c r="C77" s="43"/>
    </row>
    <row r="78" spans="1:11" x14ac:dyDescent="0.25">
      <c r="C78" s="43"/>
    </row>
    <row r="79" spans="1:11" x14ac:dyDescent="0.25">
      <c r="C79" s="43"/>
    </row>
    <row r="80" spans="1:11" x14ac:dyDescent="0.25">
      <c r="C80" s="43"/>
    </row>
    <row r="81" spans="3:3" x14ac:dyDescent="0.25">
      <c r="C81" s="43"/>
    </row>
    <row r="82" spans="3:3" x14ac:dyDescent="0.25">
      <c r="C82" s="43"/>
    </row>
    <row r="1048576" spans="9:11" x14ac:dyDescent="0.25">
      <c r="I1048576" s="4">
        <f>SUM(G1048576:H1048576)</f>
        <v>0</v>
      </c>
      <c r="J1048576" s="5">
        <f>SUM(J16)</f>
        <v>0</v>
      </c>
      <c r="K1048576" s="5">
        <f>SUM(K14:K1048575)</f>
        <v>0</v>
      </c>
    </row>
  </sheetData>
  <mergeCells count="1">
    <mergeCell ref="A36:A37"/>
  </mergeCells>
  <printOptions horizontalCentered="1"/>
  <pageMargins left="0.31496062992125984" right="0.31496062992125984" top="0.35433070866141736" bottom="0.35433070866141736" header="0.31496062992125984" footer="0.31496062992125984"/>
  <pageSetup paperSize="9" scale="77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492745-107A-4BAC-AC24-7980E1A0F732}">
  <dimension ref="A1:L48"/>
  <sheetViews>
    <sheetView topLeftCell="A4" workbookViewId="0">
      <selection activeCell="F46" sqref="F46"/>
    </sheetView>
  </sheetViews>
  <sheetFormatPr baseColWidth="10" defaultColWidth="11.42578125" defaultRowHeight="15.75" x14ac:dyDescent="0.25"/>
  <cols>
    <col min="1" max="1" width="43.85546875" style="6" customWidth="1"/>
    <col min="2" max="2" width="22" style="33" bestFit="1" customWidth="1"/>
    <col min="3" max="3" width="18.7109375" style="64" customWidth="1"/>
    <col min="4" max="4" width="19.7109375" style="64" customWidth="1"/>
    <col min="5" max="5" width="16.28515625" style="43" bestFit="1" customWidth="1"/>
    <col min="6" max="6" width="43.5703125" style="33" bestFit="1" customWidth="1"/>
    <col min="7" max="7" width="14.42578125" style="43" bestFit="1" customWidth="1"/>
    <col min="8" max="8" width="12.140625" style="43" bestFit="1" customWidth="1"/>
    <col min="9" max="11" width="11.5703125" style="5" bestFit="1" customWidth="1"/>
    <col min="12" max="16384" width="11.42578125" style="6"/>
  </cols>
  <sheetData>
    <row r="1" spans="1:12" x14ac:dyDescent="0.25">
      <c r="A1" s="1"/>
      <c r="B1" s="2"/>
      <c r="C1" s="48"/>
      <c r="D1" s="49"/>
    </row>
    <row r="2" spans="1:12" x14ac:dyDescent="0.25">
      <c r="A2" s="1"/>
      <c r="B2" s="2"/>
      <c r="C2" s="48"/>
      <c r="D2" s="49"/>
    </row>
    <row r="3" spans="1:12" x14ac:dyDescent="0.25">
      <c r="A3" s="1"/>
      <c r="B3" s="2"/>
      <c r="C3" s="48"/>
      <c r="D3" s="49"/>
    </row>
    <row r="4" spans="1:12" ht="19.5" x14ac:dyDescent="0.25">
      <c r="A4" s="1"/>
      <c r="B4" s="50" t="s">
        <v>0</v>
      </c>
      <c r="C4" s="51"/>
      <c r="D4" s="49"/>
    </row>
    <row r="5" spans="1:12" ht="19.5" x14ac:dyDescent="0.25">
      <c r="A5" s="1"/>
      <c r="B5" s="52" t="s">
        <v>56</v>
      </c>
      <c r="C5" s="51"/>
      <c r="D5" s="49"/>
    </row>
    <row r="6" spans="1:12" ht="18.75" x14ac:dyDescent="0.25">
      <c r="B6" s="53"/>
      <c r="C6" s="54"/>
      <c r="D6" s="49"/>
    </row>
    <row r="7" spans="1:12" x14ac:dyDescent="0.25">
      <c r="A7" s="1"/>
      <c r="B7" s="14"/>
      <c r="C7" s="55"/>
      <c r="D7" s="49"/>
    </row>
    <row r="8" spans="1:12" ht="18" x14ac:dyDescent="0.25">
      <c r="A8" s="1"/>
      <c r="B8" s="11" t="s">
        <v>57</v>
      </c>
      <c r="C8" s="56"/>
      <c r="D8" s="49"/>
    </row>
    <row r="9" spans="1:12" ht="18" x14ac:dyDescent="0.25">
      <c r="A9" s="57"/>
      <c r="B9" s="58" t="s">
        <v>58</v>
      </c>
      <c r="C9" s="56"/>
      <c r="D9" s="49"/>
      <c r="L9" s="13"/>
    </row>
    <row r="10" spans="1:12" x14ac:dyDescent="0.25">
      <c r="A10" s="57"/>
      <c r="B10" s="59" t="s">
        <v>4</v>
      </c>
      <c r="C10" s="60"/>
      <c r="D10" s="49"/>
      <c r="L10" s="13"/>
    </row>
    <row r="11" spans="1:12" x14ac:dyDescent="0.25">
      <c r="A11" s="57"/>
      <c r="B11" s="61"/>
      <c r="C11" s="62"/>
      <c r="D11" s="49"/>
      <c r="L11" s="13"/>
    </row>
    <row r="12" spans="1:12" x14ac:dyDescent="0.25">
      <c r="A12" s="63"/>
      <c r="B12" s="63"/>
      <c r="L12" s="13"/>
    </row>
    <row r="13" spans="1:12" x14ac:dyDescent="0.25">
      <c r="B13" s="65"/>
      <c r="C13" s="66"/>
    </row>
    <row r="14" spans="1:12" x14ac:dyDescent="0.25">
      <c r="A14" s="67" t="s">
        <v>59</v>
      </c>
      <c r="C14" s="66"/>
      <c r="L14" s="13"/>
    </row>
    <row r="15" spans="1:12" hidden="1" x14ac:dyDescent="0.25">
      <c r="A15" s="68" t="s">
        <v>60</v>
      </c>
      <c r="B15" s="69">
        <v>0</v>
      </c>
      <c r="C15" s="66"/>
    </row>
    <row r="16" spans="1:12" x14ac:dyDescent="0.25">
      <c r="A16" s="68" t="s">
        <v>61</v>
      </c>
      <c r="B16" s="70">
        <f>+'[3]Ejecucion Presupuestaria'!G15</f>
        <v>51375057.289999999</v>
      </c>
      <c r="C16" s="71">
        <f>+'[3]Ejecucion Presupuestaria'!G15</f>
        <v>51375057.289999999</v>
      </c>
      <c r="G16" s="72"/>
    </row>
    <row r="17" spans="1:4" x14ac:dyDescent="0.25">
      <c r="A17" s="68" t="s">
        <v>62</v>
      </c>
      <c r="B17" s="70">
        <f>+'[3]Ejecucion Presupuestaria'!G14</f>
        <v>51459322.910000004</v>
      </c>
      <c r="C17" s="71">
        <f>+'[3]Ejecucion Presupuestaria'!G14</f>
        <v>51459322.910000004</v>
      </c>
    </row>
    <row r="18" spans="1:4" x14ac:dyDescent="0.25">
      <c r="A18" s="68" t="s">
        <v>63</v>
      </c>
      <c r="B18" s="70">
        <f>+'[3]Ejecucion Presupuestaria'!J14</f>
        <v>492.2</v>
      </c>
      <c r="C18" s="71"/>
    </row>
    <row r="19" spans="1:4" x14ac:dyDescent="0.25">
      <c r="A19" s="67" t="s">
        <v>64</v>
      </c>
      <c r="B19" s="73">
        <f>SUM(B15:B18)</f>
        <v>102834872.40000001</v>
      </c>
      <c r="C19" s="71"/>
    </row>
    <row r="20" spans="1:4" x14ac:dyDescent="0.25">
      <c r="A20" s="74"/>
      <c r="C20" s="71"/>
      <c r="D20" s="75"/>
    </row>
    <row r="21" spans="1:4" x14ac:dyDescent="0.25">
      <c r="A21" s="76" t="s">
        <v>65</v>
      </c>
      <c r="C21" s="71"/>
    </row>
    <row r="22" spans="1:4" x14ac:dyDescent="0.25">
      <c r="A22" s="68" t="s">
        <v>66</v>
      </c>
      <c r="B22" s="75">
        <f>+'[3]Ejecucion Presupuestaria'!Q6</f>
        <v>51459322.910000004</v>
      </c>
      <c r="C22" s="71">
        <f>+'[3]Ejecucion Presupuestaria'!Q6</f>
        <v>51459322.910000004</v>
      </c>
    </row>
    <row r="23" spans="1:4" x14ac:dyDescent="0.25">
      <c r="A23" s="68" t="s">
        <v>67</v>
      </c>
      <c r="B23" s="75"/>
      <c r="C23" s="71"/>
    </row>
    <row r="24" spans="1:4" x14ac:dyDescent="0.25">
      <c r="A24" s="68" t="s">
        <v>68</v>
      </c>
      <c r="B24" s="75">
        <f>+'[3]Consumo x Inventario'!C22</f>
        <v>30216978.889999993</v>
      </c>
      <c r="C24" s="71">
        <f>+'[3]Ejecucion Presupuestaria'!Q8</f>
        <v>33474492.550000001</v>
      </c>
    </row>
    <row r="25" spans="1:4" x14ac:dyDescent="0.25">
      <c r="A25" s="68" t="s">
        <v>69</v>
      </c>
      <c r="B25" s="75">
        <f>+'[3]Activo Fijo'!D23+'[3]Pagos Anticipados '!L20</f>
        <v>1799931.668698885</v>
      </c>
      <c r="C25" s="71">
        <f>+'[3]Activo Fijo'!D23+'[3]Pagos Anticipados '!L20</f>
        <v>1799931.668698885</v>
      </c>
    </row>
    <row r="26" spans="1:4" x14ac:dyDescent="0.25">
      <c r="A26" s="68" t="s">
        <v>70</v>
      </c>
      <c r="B26" s="69"/>
      <c r="C26" s="71"/>
    </row>
    <row r="27" spans="1:4" x14ac:dyDescent="0.25">
      <c r="A27" s="68" t="s">
        <v>71</v>
      </c>
      <c r="B27" s="70">
        <f>+'[3]Ejecucion Presupuestaria'!Q7-B28</f>
        <v>6477318.6599999992</v>
      </c>
      <c r="C27" s="71">
        <f>+'[3]Ejecucion Presupuestaria'!Q7</f>
        <v>6496396.7399999993</v>
      </c>
    </row>
    <row r="28" spans="1:4" x14ac:dyDescent="0.25">
      <c r="A28" s="68" t="s">
        <v>72</v>
      </c>
      <c r="B28" s="70">
        <f>+'[3]Ejecucion Presupuestaria'!J183</f>
        <v>19078.080000000002</v>
      </c>
      <c r="C28" s="71"/>
    </row>
    <row r="29" spans="1:4" x14ac:dyDescent="0.25">
      <c r="A29" s="67" t="s">
        <v>73</v>
      </c>
      <c r="B29" s="77">
        <f>SUM(B22:B28)</f>
        <v>89972630.208698884</v>
      </c>
      <c r="C29" s="71"/>
    </row>
    <row r="30" spans="1:4" x14ac:dyDescent="0.25">
      <c r="A30" s="74"/>
      <c r="C30" s="71"/>
    </row>
    <row r="31" spans="1:4" x14ac:dyDescent="0.25">
      <c r="A31" s="68" t="s">
        <v>74</v>
      </c>
      <c r="B31" s="69" t="s">
        <v>75</v>
      </c>
      <c r="C31" s="71"/>
    </row>
    <row r="32" spans="1:4" x14ac:dyDescent="0.25">
      <c r="A32" s="74"/>
      <c r="C32" s="71"/>
    </row>
    <row r="33" spans="1:3" x14ac:dyDescent="0.25">
      <c r="A33" s="68" t="s">
        <v>76</v>
      </c>
      <c r="B33" s="69">
        <v>0</v>
      </c>
      <c r="C33" s="71">
        <f>+'[3]Ejecucion Presupuestaria'!Q9</f>
        <v>2190814.0100000002</v>
      </c>
    </row>
    <row r="34" spans="1:3" x14ac:dyDescent="0.25">
      <c r="A34" s="74"/>
      <c r="C34" s="71"/>
    </row>
    <row r="35" spans="1:3" x14ac:dyDescent="0.25">
      <c r="A35" s="67" t="s">
        <v>49</v>
      </c>
      <c r="B35" s="78">
        <f>+B19-B29</f>
        <v>12862242.191301122</v>
      </c>
      <c r="C35" s="71">
        <f>+B35-'[3]Flujo de Efectivo Mensual'!B59</f>
        <v>3648396.0013011191</v>
      </c>
    </row>
    <row r="36" spans="1:3" x14ac:dyDescent="0.25">
      <c r="A36" s="74"/>
      <c r="C36" s="71"/>
    </row>
    <row r="37" spans="1:3" x14ac:dyDescent="0.25">
      <c r="A37" s="79" t="s">
        <v>77</v>
      </c>
      <c r="C37" s="71"/>
    </row>
    <row r="38" spans="1:3" x14ac:dyDescent="0.25">
      <c r="A38" s="68" t="s">
        <v>78</v>
      </c>
      <c r="B38" s="69">
        <v>0</v>
      </c>
      <c r="C38" s="71"/>
    </row>
    <row r="39" spans="1:3" x14ac:dyDescent="0.25">
      <c r="A39" s="68" t="s">
        <v>51</v>
      </c>
      <c r="B39" s="69">
        <v>0</v>
      </c>
      <c r="C39" s="71"/>
    </row>
    <row r="40" spans="1:3" ht="16.5" thickBot="1" x14ac:dyDescent="0.3">
      <c r="A40" s="80"/>
      <c r="B40" s="81">
        <v>0</v>
      </c>
      <c r="C40" s="71"/>
    </row>
    <row r="41" spans="1:3" ht="16.5" thickTop="1" x14ac:dyDescent="0.25">
      <c r="A41" s="74"/>
      <c r="C41" s="71"/>
    </row>
    <row r="42" spans="1:3" x14ac:dyDescent="0.25">
      <c r="A42" s="82"/>
      <c r="C42" s="71"/>
    </row>
    <row r="43" spans="1:3" x14ac:dyDescent="0.25">
      <c r="A43" s="82"/>
      <c r="C43" s="83"/>
    </row>
    <row r="44" spans="1:3" x14ac:dyDescent="0.25">
      <c r="A44" s="82"/>
      <c r="C44" s="83"/>
    </row>
    <row r="45" spans="1:3" x14ac:dyDescent="0.25">
      <c r="A45" s="82"/>
      <c r="C45" s="83"/>
    </row>
    <row r="46" spans="1:3" x14ac:dyDescent="0.25">
      <c r="C46" s="83"/>
    </row>
    <row r="47" spans="1:3" x14ac:dyDescent="0.25">
      <c r="A47" s="45" t="s">
        <v>54</v>
      </c>
      <c r="C47" s="83"/>
    </row>
    <row r="48" spans="1:3" x14ac:dyDescent="0.25">
      <c r="A48" s="46" t="s">
        <v>55</v>
      </c>
    </row>
  </sheetData>
  <mergeCells count="1">
    <mergeCell ref="A12:B12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5A1FFB-426B-4DFD-8CCC-0471E90A0511}">
  <dimension ref="A1"/>
  <sheetViews>
    <sheetView workbookViewId="0">
      <selection activeCell="H18" sqref="H18"/>
    </sheetView>
  </sheetViews>
  <sheetFormatPr baseColWidth="10"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B5F8E3-0DD2-4B7E-8B76-CF4FD4A71DA0}">
  <dimension ref="B1:M36"/>
  <sheetViews>
    <sheetView workbookViewId="0">
      <selection sqref="A1:XFD1048576"/>
    </sheetView>
  </sheetViews>
  <sheetFormatPr baseColWidth="10" defaultColWidth="11.42578125" defaultRowHeight="15.75" x14ac:dyDescent="0.25"/>
  <cols>
    <col min="1" max="1" width="4.5703125" style="6" customWidth="1"/>
    <col min="2" max="2" width="43.42578125" style="6" customWidth="1"/>
    <col min="3" max="3" width="17.42578125" style="6" customWidth="1"/>
    <col min="4" max="4" width="18.42578125" style="6" customWidth="1"/>
    <col min="5" max="5" width="16.42578125" style="6" customWidth="1"/>
    <col min="6" max="6" width="17.42578125" style="6" bestFit="1" customWidth="1"/>
    <col min="7" max="7" width="18.28515625" style="6" bestFit="1" customWidth="1"/>
    <col min="8" max="8" width="26.7109375" style="6" hidden="1" customWidth="1"/>
    <col min="9" max="9" width="20" style="85" customWidth="1"/>
    <col min="10" max="10" width="29.5703125" style="43" customWidth="1"/>
    <col min="11" max="11" width="18.5703125" style="86" bestFit="1" customWidth="1"/>
    <col min="12" max="12" width="18.5703125" style="5" bestFit="1" customWidth="1"/>
    <col min="13" max="13" width="16.28515625" style="5" bestFit="1" customWidth="1"/>
    <col min="14" max="16384" width="11.42578125" style="6"/>
  </cols>
  <sheetData>
    <row r="1" spans="2:13" x14ac:dyDescent="0.25">
      <c r="B1" s="84"/>
    </row>
    <row r="2" spans="2:13" x14ac:dyDescent="0.25">
      <c r="B2" s="87" t="s">
        <v>79</v>
      </c>
      <c r="C2" s="87"/>
      <c r="D2" s="87"/>
      <c r="E2" s="87"/>
      <c r="F2" s="87"/>
      <c r="G2" s="87"/>
      <c r="H2" s="87"/>
    </row>
    <row r="3" spans="2:13" ht="20.25" x14ac:dyDescent="0.25">
      <c r="B3" s="88" t="s">
        <v>80</v>
      </c>
      <c r="C3" s="88"/>
      <c r="D3" s="88"/>
      <c r="E3" s="88"/>
      <c r="F3" s="88"/>
      <c r="G3" s="88"/>
      <c r="H3" s="88"/>
    </row>
    <row r="4" spans="2:13" ht="20.25" x14ac:dyDescent="0.25">
      <c r="B4" s="88" t="s">
        <v>81</v>
      </c>
      <c r="C4" s="88"/>
      <c r="D4" s="88"/>
      <c r="E4" s="88"/>
      <c r="F4" s="88"/>
      <c r="G4" s="88"/>
      <c r="H4" s="88"/>
    </row>
    <row r="5" spans="2:13" ht="20.25" x14ac:dyDescent="0.25">
      <c r="B5" s="88" t="s">
        <v>82</v>
      </c>
      <c r="C5" s="88"/>
      <c r="D5" s="88"/>
      <c r="E5" s="88"/>
      <c r="F5" s="88"/>
      <c r="G5" s="88"/>
      <c r="H5" s="88"/>
    </row>
    <row r="6" spans="2:13" x14ac:dyDescent="0.25">
      <c r="B6" s="17"/>
      <c r="C6" s="17"/>
      <c r="D6" s="89"/>
      <c r="E6" s="17"/>
      <c r="F6" s="17"/>
      <c r="G6" s="17"/>
    </row>
    <row r="7" spans="2:13" x14ac:dyDescent="0.25">
      <c r="B7" s="17"/>
      <c r="C7" s="17"/>
      <c r="D7" s="89"/>
      <c r="E7" s="17"/>
      <c r="F7" s="17"/>
      <c r="G7" s="17"/>
      <c r="H7" s="90"/>
    </row>
    <row r="8" spans="2:13" ht="47.25" x14ac:dyDescent="0.25">
      <c r="B8" s="91"/>
      <c r="C8" s="92" t="s">
        <v>83</v>
      </c>
      <c r="D8" s="92" t="s">
        <v>84</v>
      </c>
      <c r="E8" s="92" t="s">
        <v>85</v>
      </c>
      <c r="F8" s="92" t="s">
        <v>86</v>
      </c>
      <c r="G8" s="92" t="s">
        <v>87</v>
      </c>
      <c r="H8" s="92" t="s">
        <v>87</v>
      </c>
    </row>
    <row r="9" spans="2:13" x14ac:dyDescent="0.25">
      <c r="B9" s="17"/>
      <c r="C9" s="93"/>
      <c r="D9" s="89"/>
      <c r="F9" s="93"/>
      <c r="G9" s="93"/>
      <c r="H9" s="93"/>
    </row>
    <row r="10" spans="2:13" x14ac:dyDescent="0.25">
      <c r="B10" s="94" t="s">
        <v>88</v>
      </c>
      <c r="C10" s="23">
        <v>412502736.45999998</v>
      </c>
      <c r="D10" s="23"/>
      <c r="E10" s="23"/>
      <c r="F10" s="23">
        <v>160324097.63</v>
      </c>
      <c r="G10" s="23">
        <v>504836397.00999999</v>
      </c>
      <c r="H10" s="95">
        <f>+C10+F10-E10</f>
        <v>572826834.08999991</v>
      </c>
      <c r="I10" s="96"/>
    </row>
    <row r="11" spans="2:13" x14ac:dyDescent="0.25">
      <c r="B11" s="97" t="s">
        <v>89</v>
      </c>
      <c r="C11" s="98"/>
      <c r="D11" s="20"/>
      <c r="E11" s="99"/>
      <c r="F11" s="99"/>
      <c r="G11" s="99"/>
      <c r="H11" s="95">
        <f t="shared" ref="H11:H12" si="0">+C11+F11-E11</f>
        <v>0</v>
      </c>
    </row>
    <row r="12" spans="2:13" x14ac:dyDescent="0.25">
      <c r="B12" s="97" t="s">
        <v>90</v>
      </c>
      <c r="C12" s="98"/>
      <c r="D12" s="98"/>
      <c r="E12" s="99"/>
      <c r="F12" s="20"/>
      <c r="G12" s="20"/>
      <c r="H12" s="95">
        <f t="shared" si="0"/>
        <v>0</v>
      </c>
    </row>
    <row r="13" spans="2:13" x14ac:dyDescent="0.25">
      <c r="B13" s="100" t="s">
        <v>91</v>
      </c>
      <c r="C13" s="98"/>
      <c r="D13" s="98"/>
      <c r="E13" s="99"/>
      <c r="F13" s="20">
        <v>87161026.730000004</v>
      </c>
      <c r="G13" s="23">
        <v>68304309.019999996</v>
      </c>
      <c r="H13" s="95">
        <f>+C13+F13-E13</f>
        <v>87161026.730000004</v>
      </c>
    </row>
    <row r="14" spans="2:13" x14ac:dyDescent="0.25">
      <c r="B14" s="100" t="s">
        <v>92</v>
      </c>
      <c r="C14" s="22"/>
      <c r="D14" s="22"/>
      <c r="E14" s="22"/>
      <c r="F14" s="22">
        <v>26665111.670000002</v>
      </c>
      <c r="G14" s="101">
        <v>-313871.94</v>
      </c>
      <c r="H14" s="102">
        <f>+C14+F14-E14</f>
        <v>26665111.670000002</v>
      </c>
      <c r="J14" s="21"/>
    </row>
    <row r="15" spans="2:13" s="38" customFormat="1" x14ac:dyDescent="0.25">
      <c r="B15" s="16"/>
      <c r="C15" s="23"/>
      <c r="D15" s="23"/>
      <c r="E15" s="23"/>
      <c r="F15" s="23"/>
      <c r="G15" s="23"/>
      <c r="H15" s="95"/>
      <c r="I15" s="103"/>
      <c r="J15" s="72"/>
      <c r="K15" s="86"/>
      <c r="L15" s="40"/>
      <c r="M15" s="40"/>
    </row>
    <row r="16" spans="2:13" s="38" customFormat="1" x14ac:dyDescent="0.25">
      <c r="B16" s="94" t="s">
        <v>93</v>
      </c>
      <c r="C16" s="23">
        <v>412502736.45999998</v>
      </c>
      <c r="D16" s="23"/>
      <c r="E16" s="23">
        <f>SUM(E10:E15)</f>
        <v>0</v>
      </c>
      <c r="F16" s="23">
        <f>SUM(F10:F15)</f>
        <v>274150236.03000003</v>
      </c>
      <c r="G16" s="23"/>
      <c r="H16" s="95">
        <f>+C16+F16-E16</f>
        <v>686652972.49000001</v>
      </c>
      <c r="I16" s="103"/>
      <c r="J16" s="72"/>
      <c r="K16" s="86"/>
      <c r="L16" s="40"/>
      <c r="M16" s="40"/>
    </row>
    <row r="17" spans="2:10" x14ac:dyDescent="0.25">
      <c r="B17" s="100" t="s">
        <v>89</v>
      </c>
      <c r="C17" s="20"/>
      <c r="D17" s="20"/>
      <c r="E17" s="20"/>
      <c r="F17" s="20"/>
      <c r="G17" s="20"/>
      <c r="H17" s="95"/>
      <c r="I17" s="96"/>
    </row>
    <row r="18" spans="2:10" x14ac:dyDescent="0.25">
      <c r="B18" s="100" t="s">
        <v>90</v>
      </c>
      <c r="C18" s="20"/>
      <c r="D18" s="20"/>
      <c r="E18" s="20"/>
      <c r="F18" s="20"/>
      <c r="G18" s="20"/>
      <c r="H18" s="95"/>
      <c r="I18" s="96"/>
    </row>
    <row r="19" spans="2:10" ht="31.5" x14ac:dyDescent="0.25">
      <c r="B19" s="100" t="s">
        <v>94</v>
      </c>
      <c r="C19" s="20"/>
      <c r="D19" s="20"/>
      <c r="E19" s="20"/>
      <c r="F19" s="20"/>
      <c r="G19" s="20"/>
      <c r="H19" s="95"/>
      <c r="I19" s="104"/>
    </row>
    <row r="20" spans="2:10" x14ac:dyDescent="0.25">
      <c r="B20" s="100" t="s">
        <v>91</v>
      </c>
      <c r="C20" s="20"/>
      <c r="D20" s="20"/>
      <c r="E20" s="20"/>
      <c r="F20" s="31">
        <f>31312970.83+7507105.94-1659240.58-543354.16-234983949.18-28347324.73+33661815.94-25051039.91+15354479.99+29677288.31-2678446.11+37044590.75+8274457.96-7912224.24</f>
        <v>-138342869.19</v>
      </c>
      <c r="G20" s="31">
        <f>+H20</f>
        <v>-138342869.19</v>
      </c>
      <c r="H20" s="95">
        <f>+C20+F20-E20</f>
        <v>-138342869.19</v>
      </c>
      <c r="I20" s="4"/>
      <c r="J20" s="5"/>
    </row>
    <row r="21" spans="2:10" x14ac:dyDescent="0.25">
      <c r="B21" s="100" t="s">
        <v>92</v>
      </c>
      <c r="D21" s="105"/>
      <c r="E21" s="20"/>
      <c r="F21" s="20">
        <f>+'[3]Estado de Situación Mesual'!C63</f>
        <v>12862242.191301122</v>
      </c>
      <c r="G21" s="20">
        <f>+H21</f>
        <v>12862242.191301122</v>
      </c>
      <c r="H21" s="95">
        <f>SUM(C21:F21)</f>
        <v>12862242.191301122</v>
      </c>
      <c r="I21" s="4"/>
      <c r="J21" s="5"/>
    </row>
    <row r="22" spans="2:10" ht="16.5" thickBot="1" x14ac:dyDescent="0.3">
      <c r="B22" s="16" t="s">
        <v>95</v>
      </c>
      <c r="C22" s="106">
        <f>SUM(C15:C21)</f>
        <v>412502736.45999998</v>
      </c>
      <c r="D22" s="106">
        <f>SUM(D15:D21)</f>
        <v>0</v>
      </c>
      <c r="E22" s="106">
        <f>SUM(E15:E21)</f>
        <v>0</v>
      </c>
      <c r="F22" s="106">
        <f>SUM(F16:F21)</f>
        <v>148669609.03130114</v>
      </c>
      <c r="G22" s="106">
        <f>+H22</f>
        <v>561172345.49130106</v>
      </c>
      <c r="H22" s="106">
        <f>SUM(H16:H21)</f>
        <v>561172345.49130106</v>
      </c>
      <c r="I22" s="4">
        <f>+'[3]Estado de Situación Mesual'!C66</f>
        <v>561172345.49130106</v>
      </c>
      <c r="J22" s="4"/>
    </row>
    <row r="23" spans="2:10" x14ac:dyDescent="0.25">
      <c r="B23" s="16"/>
      <c r="C23" s="24"/>
      <c r="D23" s="24"/>
      <c r="E23" s="24"/>
      <c r="F23" s="23"/>
      <c r="G23" s="23"/>
      <c r="H23" s="107"/>
      <c r="I23" s="4">
        <f>+G22-I22</f>
        <v>0</v>
      </c>
      <c r="J23" s="108"/>
    </row>
    <row r="24" spans="2:10" x14ac:dyDescent="0.25">
      <c r="B24" s="16"/>
      <c r="C24" s="24"/>
      <c r="D24" s="24"/>
      <c r="E24" s="24"/>
      <c r="F24" s="23"/>
      <c r="G24" s="23"/>
      <c r="H24" s="107"/>
      <c r="I24" s="4"/>
      <c r="J24" s="108"/>
    </row>
    <row r="25" spans="2:10" x14ac:dyDescent="0.25">
      <c r="B25" s="16"/>
      <c r="C25" s="24"/>
      <c r="D25" s="24"/>
      <c r="E25" s="24"/>
      <c r="F25" s="23"/>
      <c r="G25" s="23"/>
      <c r="H25" s="107"/>
      <c r="I25" s="4"/>
      <c r="J25" s="108"/>
    </row>
    <row r="26" spans="2:10" x14ac:dyDescent="0.25">
      <c r="B26" s="109"/>
      <c r="F26" s="110"/>
      <c r="G26" s="13"/>
      <c r="I26" s="4"/>
      <c r="J26" s="4"/>
    </row>
    <row r="27" spans="2:10" x14ac:dyDescent="0.25">
      <c r="B27" s="109"/>
      <c r="I27" s="4"/>
      <c r="J27" s="4"/>
    </row>
    <row r="28" spans="2:10" x14ac:dyDescent="0.25">
      <c r="B28" s="111" t="s">
        <v>54</v>
      </c>
      <c r="C28" s="111"/>
      <c r="D28" s="111"/>
      <c r="J28" s="4"/>
    </row>
    <row r="29" spans="2:10" x14ac:dyDescent="0.25">
      <c r="B29" s="112" t="s">
        <v>55</v>
      </c>
      <c r="C29" s="112"/>
      <c r="D29" s="112"/>
    </row>
    <row r="30" spans="2:10" x14ac:dyDescent="0.25">
      <c r="B30" s="113"/>
      <c r="C30" s="113"/>
      <c r="D30" s="113"/>
      <c r="E30" s="114"/>
      <c r="F30" s="115"/>
      <c r="G30" s="115"/>
    </row>
    <row r="31" spans="2:10" x14ac:dyDescent="0.25">
      <c r="B31" s="116"/>
      <c r="C31" s="116"/>
      <c r="D31" s="116"/>
      <c r="E31" s="117"/>
      <c r="F31" s="115"/>
      <c r="G31" s="115"/>
    </row>
    <row r="32" spans="2:10" x14ac:dyDescent="0.25">
      <c r="B32"/>
      <c r="C32"/>
      <c r="D32"/>
      <c r="E32"/>
      <c r="F32" s="115"/>
      <c r="G32" s="115"/>
    </row>
    <row r="33" spans="2:7" x14ac:dyDescent="0.25">
      <c r="B33"/>
      <c r="C33"/>
      <c r="D33"/>
      <c r="E33"/>
      <c r="F33" s="115"/>
      <c r="G33" s="115"/>
    </row>
    <row r="34" spans="2:7" ht="15.75" customHeight="1" x14ac:dyDescent="0.25">
      <c r="B34" s="118"/>
      <c r="C34"/>
    </row>
    <row r="35" spans="2:7" x14ac:dyDescent="0.25">
      <c r="B35" s="80"/>
      <c r="C35"/>
    </row>
    <row r="36" spans="2:7" x14ac:dyDescent="0.25">
      <c r="B36"/>
      <c r="C36"/>
      <c r="D36"/>
      <c r="E36"/>
      <c r="F36" s="115"/>
      <c r="G36" s="115"/>
    </row>
  </sheetData>
  <mergeCells count="8">
    <mergeCell ref="B30:D30"/>
    <mergeCell ref="B31:D31"/>
    <mergeCell ref="B2:H2"/>
    <mergeCell ref="B3:H3"/>
    <mergeCell ref="B4:H4"/>
    <mergeCell ref="B5:H5"/>
    <mergeCell ref="B28:D28"/>
    <mergeCell ref="B29:D29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Balance General</vt:lpstr>
      <vt:lpstr>Estado de Rendimiento</vt:lpstr>
      <vt:lpstr>Estado Flujo de Efectivo</vt:lpstr>
      <vt:lpstr>Estado Cambio Patrimonio</vt:lpstr>
      <vt:lpstr>'Balance General'!Área_de_impresión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Cynthia Ginette Payano Reyes</dc:creator>
  <cp:lastModifiedBy>Persio Ventura</cp:lastModifiedBy>
  <cp:lastPrinted>2025-06-06T18:45:47Z</cp:lastPrinted>
  <dcterms:created xsi:type="dcterms:W3CDTF">2025-06-04T16:12:41Z</dcterms:created>
  <dcterms:modified xsi:type="dcterms:W3CDTF">2025-06-06T19:14:50Z</dcterms:modified>
</cp:coreProperties>
</file>