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ruddy\Downloads\"/>
    </mc:Choice>
  </mc:AlternateContent>
  <xr:revisionPtr revIDLastSave="0" documentId="13_ncr:1_{176B6D8D-2EB1-488D-B452-B72954942F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lance General" sheetId="3" r:id="rId1"/>
    <sheet name="Estado de Flujo" sheetId="1" r:id="rId2"/>
    <sheet name="Estado de Rendimiento" sheetId="2" r:id="rId3"/>
  </sheets>
  <externalReferences>
    <externalReference r:id="rId4"/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K1048576" i="3"/>
  <c r="J1048576" i="3"/>
  <c r="I1048576" i="3"/>
  <c r="C64" i="3"/>
  <c r="C63" i="3"/>
  <c r="C61" i="3"/>
  <c r="C66" i="3" s="1"/>
  <c r="C56" i="3"/>
  <c r="F43" i="3"/>
  <c r="C43" i="3"/>
  <c r="C39" i="3"/>
  <c r="C47" i="3" s="1"/>
  <c r="C58" i="3" s="1"/>
  <c r="C67" i="3" s="1"/>
  <c r="C30" i="3"/>
  <c r="C33" i="3" s="1"/>
  <c r="C21" i="3"/>
  <c r="C20" i="3"/>
  <c r="C19" i="3"/>
  <c r="C16" i="3"/>
  <c r="C23" i="3" s="1"/>
  <c r="C35" i="3" s="1"/>
  <c r="C33" i="2"/>
  <c r="B28" i="2"/>
  <c r="C27" i="2"/>
  <c r="B27" i="2"/>
  <c r="C25" i="2"/>
  <c r="B25" i="2"/>
  <c r="C24" i="2"/>
  <c r="B24" i="2"/>
  <c r="C22" i="2"/>
  <c r="B22" i="2"/>
  <c r="B29" i="2" s="1"/>
  <c r="B18" i="2"/>
  <c r="C17" i="2"/>
  <c r="B17" i="2"/>
  <c r="C16" i="2"/>
  <c r="B16" i="2"/>
  <c r="B19" i="2" s="1"/>
  <c r="B35" i="2" s="1"/>
  <c r="C35" i="2" s="1"/>
  <c r="B60" i="1"/>
  <c r="B57" i="1"/>
  <c r="D45" i="1"/>
  <c r="D36" i="1"/>
  <c r="B36" i="1"/>
  <c r="B43" i="1" s="1"/>
  <c r="H26" i="1"/>
  <c r="H27" i="1" s="1"/>
  <c r="D26" i="1"/>
  <c r="B26" i="1"/>
  <c r="B25" i="1"/>
  <c r="B24" i="1"/>
  <c r="D23" i="1"/>
  <c r="B23" i="1"/>
  <c r="B22" i="1"/>
  <c r="D21" i="1"/>
  <c r="B21" i="1" s="1"/>
  <c r="D18" i="1"/>
  <c r="B18" i="1"/>
  <c r="D14" i="1"/>
  <c r="B14" i="1"/>
  <c r="D13" i="1"/>
  <c r="B13" i="1"/>
  <c r="E10" i="1"/>
  <c r="D20" i="1" l="1"/>
  <c r="B20" i="1" l="1"/>
  <c r="B27" i="1" s="1"/>
  <c r="B59" i="1" s="1"/>
  <c r="B61" i="1" s="1"/>
  <c r="E27" i="1"/>
  <c r="D44" i="1"/>
  <c r="D57" i="1" s="1"/>
</calcChain>
</file>

<file path=xl/sharedStrings.xml><?xml version="1.0" encoding="utf-8"?>
<sst xmlns="http://schemas.openxmlformats.org/spreadsheetml/2006/main" count="154" uniqueCount="143">
  <si>
    <t>Hospital Universitario Docente Traumatologico Dr. Ney Arias Lora</t>
  </si>
  <si>
    <t>Estado de Flujo de Efectivo</t>
  </si>
  <si>
    <t>Tipo del Gasto</t>
  </si>
  <si>
    <t xml:space="preserve"> Descripción del Gasto </t>
  </si>
  <si>
    <t xml:space="preserve"> Monto  </t>
  </si>
  <si>
    <t>Del Ejercicio Terminado  al 30 de Abril  2025</t>
  </si>
  <si>
    <t xml:space="preserve"> Servicios Personales </t>
  </si>
  <si>
    <t>(Valores en RD$)</t>
  </si>
  <si>
    <t xml:space="preserve"> Servicios No Personales </t>
  </si>
  <si>
    <t xml:space="preserve"> Materiales y Suministros </t>
  </si>
  <si>
    <t xml:space="preserve"> Bines Mueble, Inmuebles e Intangibles </t>
  </si>
  <si>
    <t>Flujo de efectivo procedentes de actividades operativas</t>
  </si>
  <si>
    <t>Distribución del Gasto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</si>
  <si>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</si>
  <si>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</si>
  <si>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</si>
  <si>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</si>
  <si>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</si>
  <si>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</si>
  <si>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</si>
  <si>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</si>
  <si>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</si>
  <si>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</si>
  <si>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>Ingresos Venta de servicios</t>
  </si>
  <si>
    <t xml:space="preserve">Pagos por contribuciones a la seguridad social </t>
  </si>
  <si>
    <t>ARS</t>
  </si>
  <si>
    <t>Pagos de pensiones y jubilaciones</t>
  </si>
  <si>
    <t>Pagos a proveedores</t>
  </si>
  <si>
    <t>Pacientes</t>
  </si>
  <si>
    <t>Pagos por contratos mantenidos para negocios o intercambio</t>
  </si>
  <si>
    <t>Pagos de intereses</t>
  </si>
  <si>
    <t>Otros pagos</t>
  </si>
  <si>
    <t>Depositos Hosp.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</si>
  <si>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</si>
  <si>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</si>
  <si>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</si>
  <si>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</si>
  <si>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</si>
  <si>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</si>
  <si>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</si>
  <si>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</si>
  <si>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</si>
  <si>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</si>
  <si>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</si>
  <si>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</si>
  <si>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</si>
  <si>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</si>
  <si>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</si>
  <si>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</si>
  <si>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</si>
  <si>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</si>
  <si>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</si>
  <si>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</si>
  <si>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</si>
  <si>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</si>
  <si>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</si>
  <si>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</si>
  <si>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</si>
  <si>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</si>
  <si>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</si>
  <si>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</si>
  <si>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</si>
  <si>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</si>
  <si>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</si>
  <si>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Licda. Cynthia Payano</t>
  </si>
  <si>
    <t xml:space="preserve"> Gerente de Contabilidad</t>
  </si>
  <si>
    <t>SERVICIO NACIONAL DE SALUD</t>
  </si>
  <si>
    <t>HOSPITAL  UNIVERSITARIO DOCENTE TRAUMATOLOGICO DR. NEY ARIAS LORA</t>
  </si>
  <si>
    <t>Estado de Rendimiento Financiero</t>
  </si>
  <si>
    <t xml:space="preserve"> Al _30__de_  Abril _del__2025</t>
  </si>
  <si>
    <t xml:space="preserve">   ( VALORES ES RD$)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</si>
  <si>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</si>
  <si>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</si>
  <si>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</si>
  <si>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</si>
  <si>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</si>
  <si>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</si>
  <si>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</si>
  <si>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</si>
  <si>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</si>
  <si>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</si>
  <si>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</si>
  <si>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</si>
  <si>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</si>
  <si>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</si>
  <si>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</si>
  <si>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</si>
  <si>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</si>
  <si>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</si>
  <si>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Resultado del período (ahorro / desahorro)</t>
  </si>
  <si>
    <t>Atribuible a:</t>
  </si>
  <si>
    <t>Propietarios de la entidad controladora</t>
  </si>
  <si>
    <t>Intereses minoritarios</t>
  </si>
  <si>
    <t>HOSPITAL UNIIVERSITARIO DOCENTE  TRAUMATOLOGICO DR. NEY ARIAS LORA</t>
  </si>
  <si>
    <t xml:space="preserve"> Balance General</t>
  </si>
  <si>
    <t xml:space="preserve"> Al _30__de_  Abril   _del__2025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</si>
  <si>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</si>
  <si>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</si>
  <si>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</si>
  <si>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</si>
  <si>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</si>
  <si>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</si>
  <si>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</si>
  <si>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</si>
  <si>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</si>
  <si>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</si>
  <si>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</si>
  <si>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</si>
  <si>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</si>
  <si>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</si>
  <si>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</si>
  <si>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</si>
  <si>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</si>
  <si>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</si>
  <si>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</si>
  <si>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</si>
  <si>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</si>
  <si>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</si>
  <si>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</si>
  <si>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</si>
  <si>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</si>
  <si>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</si>
  <si>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</si>
  <si>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</si>
  <si>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</si>
  <si>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</si>
  <si>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</si>
  <si>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</si>
  <si>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</si>
  <si>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</si>
  <si>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</si>
  <si>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</si>
  <si>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</si>
  <si>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</si>
  <si>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</si>
  <si>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</si>
  <si>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</si>
  <si>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</si>
  <si>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</si>
  <si>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</si>
  <si>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acumulado</t>
  </si>
  <si>
    <t>Patrimonio Neto</t>
  </si>
  <si>
    <t>Total Activos Netos/Patrimonio mas Pasivos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</si>
</sst>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#,##0.00000000"/>
    <numFmt numFmtId="165" formatCode="_-* #,##0.00\ _€_-;\-* #,##0.00\ _€_-;_-* &quot;-&quot;??\ _€_-;_-@_-"/>
  </numFmts>
  <fonts count="2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color rgb="FF231F20"/>
      <name val="Times New Roman"/>
      <family val="1"/>
    </font>
    <font>
      <b/>
      <sz val="12"/>
      <name val="Times New Roman"/>
      <family val="1"/>
    </font>
    <font>
      <b/>
      <sz val="12"/>
      <name val="Calibri"/>
      <family val="2"/>
      <scheme val="minor"/>
    </font>
    <font>
      <sz val="12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rgb="FF00B050"/>
      <name val="Arial"/>
      <family val="2"/>
    </font>
    <font>
      <b/>
      <sz val="12"/>
      <color theme="4"/>
      <name val="Arial"/>
      <family val="2"/>
    </font>
    <font>
      <b/>
      <sz val="15"/>
      <color theme="8" tint="-0.24994659260841701"/>
      <name val="Arial"/>
      <family val="2"/>
    </font>
    <font>
      <b/>
      <sz val="12"/>
      <color theme="0"/>
      <name val="Calibri"/>
      <family val="2"/>
      <scheme val="minor"/>
    </font>
    <font>
      <b/>
      <sz val="10"/>
      <name val="Arial"/>
      <family val="2"/>
    </font>
    <font>
      <i/>
      <sz val="14"/>
      <name val="Arial"/>
      <family val="2"/>
    </font>
    <font>
      <b/>
      <sz val="15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25" fillId="0" borderId="0" applyFont="0" applyFill="0" applyBorder="0" applyAlignment="0" applyProtection="0"/>
  </cellStyleXfs>
  <cellXfs count="114">
    <xf numFmtId="0" fontId="0" fillId="0" borderId="0" xfId="0"/>
    <xf numFmtId="0" fontId="6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/>
    <xf numFmtId="43" fontId="2" fillId="0" borderId="0" xfId="1" applyFont="1"/>
    <xf numFmtId="0" fontId="3" fillId="0" borderId="0" xfId="0" applyFont="1"/>
    <xf numFmtId="43" fontId="3" fillId="0" borderId="0" xfId="1" applyFont="1"/>
    <xf numFmtId="43" fontId="4" fillId="0" borderId="0" xfId="1" applyFont="1"/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3" fontId="8" fillId="0" borderId="0" xfId="1" applyFont="1"/>
    <xf numFmtId="0" fontId="9" fillId="0" borderId="0" xfId="0" applyFont="1" applyAlignment="1">
      <alignment vertical="center" wrapText="1"/>
    </xf>
    <xf numFmtId="43" fontId="9" fillId="0" borderId="0" xfId="1" applyFont="1" applyAlignment="1">
      <alignment horizontal="center" vertical="center" wrapText="1"/>
    </xf>
    <xf numFmtId="1" fontId="9" fillId="0" borderId="0" xfId="1" applyNumberFormat="1" applyFont="1" applyAlignment="1">
      <alignment horizontal="center" vertical="center" wrapText="1"/>
    </xf>
    <xf numFmtId="41" fontId="9" fillId="0" borderId="0" xfId="1" applyNumberFormat="1" applyFont="1" applyAlignment="1">
      <alignment horizontal="center" vertical="center" wrapText="1"/>
    </xf>
    <xf numFmtId="43" fontId="3" fillId="0" borderId="0" xfId="0" applyNumberFormat="1" applyFont="1"/>
    <xf numFmtId="43" fontId="3" fillId="0" borderId="0" xfId="1" applyFont="1" applyAlignment="1">
      <alignment horizontal="center"/>
    </xf>
    <xf numFmtId="43" fontId="3" fillId="0" borderId="0" xfId="1" applyFont="1" applyBorder="1"/>
    <xf numFmtId="43" fontId="3" fillId="0" borderId="1" xfId="1" applyFont="1" applyBorder="1"/>
    <xf numFmtId="0" fontId="7" fillId="0" borderId="0" xfId="0" applyFont="1" applyAlignment="1">
      <alignment vertical="center" wrapText="1"/>
    </xf>
    <xf numFmtId="43" fontId="7" fillId="0" borderId="2" xfId="1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43" fontId="9" fillId="0" borderId="0" xfId="1" applyFont="1" applyAlignment="1">
      <alignment horizontal="justify" vertical="center" wrapText="1"/>
    </xf>
    <xf numFmtId="0" fontId="9" fillId="0" borderId="0" xfId="0" applyFont="1" applyAlignment="1">
      <alignment horizontal="justify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0" xfId="0" applyNumberFormat="1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43" fontId="7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43" fontId="10" fillId="0" borderId="0" xfId="1" applyFont="1" applyBorder="1" applyAlignment="1">
      <alignment horizontal="right" vertical="center" wrapText="1"/>
    </xf>
    <xf numFmtId="4" fontId="1" fillId="0" borderId="0" xfId="0" applyNumberFormat="1" applyFont="1"/>
    <xf numFmtId="0" fontId="4" fillId="0" borderId="0" xfId="0" applyFont="1"/>
    <xf numFmtId="0" fontId="1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 applyAlignment="1">
      <alignment vertical="center"/>
    </xf>
    <xf numFmtId="0" fontId="21" fillId="2" borderId="0" xfId="0" applyFont="1" applyFill="1" applyAlignment="1">
      <alignment vertical="center"/>
    </xf>
    <xf numFmtId="43" fontId="24" fillId="0" borderId="0" xfId="1" applyFont="1" applyFill="1" applyAlignment="1">
      <alignment vertical="center"/>
    </xf>
    <xf numFmtId="43" fontId="24" fillId="0" borderId="0" xfId="1" applyFont="1" applyFill="1" applyBorder="1" applyAlignment="1">
      <alignment vertical="center"/>
    </xf>
    <xf numFmtId="0" fontId="23" fillId="2" borderId="0" xfId="0" applyFont="1" applyFill="1" applyAlignment="1">
      <alignment horizontal="center" vertical="center"/>
    </xf>
    <xf numFmtId="43" fontId="23" fillId="0" borderId="0" xfId="1" applyFont="1" applyFill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43" fontId="22" fillId="0" borderId="0" xfId="1" applyFont="1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43" fontId="21" fillId="0" borderId="0" xfId="1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43" fontId="16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43" fontId="2" fillId="0" borderId="0" xfId="0" applyNumberFormat="1" applyFont="1"/>
    <xf numFmtId="0" fontId="21" fillId="0" borderId="0" xfId="0" applyFont="1" applyFill="1" applyAlignment="1">
      <alignment horizontal="center" vertical="center"/>
    </xf>
    <xf numFmtId="43" fontId="21" fillId="0" borderId="0" xfId="1" applyFont="1" applyFill="1" applyAlignment="1">
      <alignment vertical="center"/>
    </xf>
    <xf numFmtId="0" fontId="21" fillId="0" borderId="0" xfId="0" applyFont="1" applyFill="1" applyAlignment="1">
      <alignment vertical="center"/>
    </xf>
    <xf numFmtId="43" fontId="15" fillId="0" borderId="0" xfId="1" applyFont="1" applyFill="1" applyAlignment="1">
      <alignment vertical="center"/>
    </xf>
    <xf numFmtId="43" fontId="4" fillId="0" borderId="0" xfId="1" applyFont="1" applyFill="1"/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43" fontId="9" fillId="0" borderId="0" xfId="0" applyNumberFormat="1" applyFont="1" applyAlignment="1">
      <alignment horizontal="center" vertical="center"/>
    </xf>
    <xf numFmtId="43" fontId="20" fillId="0" borderId="0" xfId="1" applyFont="1" applyFill="1"/>
    <xf numFmtId="4" fontId="7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/>
    <xf numFmtId="43" fontId="9" fillId="0" borderId="0" xfId="1" applyFont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165" fontId="7" fillId="0" borderId="2" xfId="0" applyNumberFormat="1" applyFont="1" applyBorder="1" applyAlignment="1">
      <alignment horizontal="center" vertical="center"/>
    </xf>
    <xf numFmtId="43" fontId="7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indent="5"/>
    </xf>
    <xf numFmtId="0" fontId="2" fillId="0" borderId="0" xfId="0" applyFont="1" applyAlignment="1">
      <alignment horizontal="left"/>
    </xf>
    <xf numFmtId="0" fontId="7" fillId="0" borderId="3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43" fontId="8" fillId="0" borderId="0" xfId="1" applyFont="1" applyFill="1"/>
    <xf numFmtId="43" fontId="3" fillId="0" borderId="0" xfId="1" applyFont="1" applyFill="1"/>
    <xf numFmtId="0" fontId="0" fillId="2" borderId="0" xfId="0" applyFill="1" applyBorder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 indent="1"/>
    </xf>
    <xf numFmtId="43" fontId="14" fillId="0" borderId="0" xfId="0" applyNumberFormat="1" applyFont="1"/>
    <xf numFmtId="43" fontId="12" fillId="0" borderId="0" xfId="0" applyNumberFormat="1" applyFont="1" applyAlignment="1">
      <alignment horizontal="center" vertical="center" wrapText="1"/>
    </xf>
    <xf numFmtId="43" fontId="12" fillId="0" borderId="1" xfId="0" applyNumberFormat="1" applyFont="1" applyBorder="1" applyAlignment="1">
      <alignment horizontal="center" vertical="center" wrapText="1"/>
    </xf>
    <xf numFmtId="4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3" fontId="12" fillId="0" borderId="0" xfId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3" fontId="6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12" fillId="0" borderId="0" xfId="0" applyFont="1" applyAlignment="1">
      <alignment horizontal="right" vertical="center" wrapText="1"/>
    </xf>
    <xf numFmtId="43" fontId="6" fillId="0" borderId="0" xfId="1" applyFont="1" applyAlignment="1">
      <alignment horizontal="center" vertical="center" wrapText="1"/>
    </xf>
    <xf numFmtId="43" fontId="6" fillId="0" borderId="2" xfId="0" applyNumberFormat="1" applyFont="1" applyBorder="1" applyAlignment="1">
      <alignment horizontal="center" vertical="center" wrapText="1"/>
    </xf>
    <xf numFmtId="43" fontId="6" fillId="0" borderId="2" xfId="0" applyNumberFormat="1" applyFont="1" applyBorder="1" applyAlignment="1">
      <alignment horizontal="center" vertical="center"/>
    </xf>
    <xf numFmtId="0" fontId="11" fillId="0" borderId="0" xfId="0" applyFont="1"/>
    <xf numFmtId="4" fontId="6" fillId="0" borderId="0" xfId="0" applyNumberFormat="1" applyFont="1" applyAlignment="1">
      <alignment horizontal="right" vertical="center" wrapText="1"/>
    </xf>
    <xf numFmtId="43" fontId="11" fillId="0" borderId="0" xfId="1" applyFont="1"/>
    <xf numFmtId="165" fontId="6" fillId="0" borderId="4" xfId="1" applyNumberFormat="1" applyFont="1" applyBorder="1" applyAlignment="1">
      <alignment horizontal="right" vertical="center" wrapText="1"/>
    </xf>
    <xf numFmtId="164" fontId="2" fillId="0" borderId="0" xfId="0" applyNumberFormat="1" applyFont="1"/>
    <xf numFmtId="43" fontId="3" fillId="0" borderId="0" xfId="1" applyFont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9">
          <a:extLst>
            <a:ext uri="{FF2B5EF4-FFF2-40B4-BE49-F238E27FC236}">
              <a16:creationId xmlns:a16="http://schemas.microsoft.com/office/drawing/2014/main" id="{74E6E67C-4175-4BEE-ADAA-52E3CBE3D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0" y="428625"/>
          <a:ext cx="0" cy="457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3A810BBA-7669-401F-A254-7A142693C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48425" y="10744200"/>
          <a:ext cx="1838325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11">
          <a:extLst>
            <a:ext uri="{FF2B5EF4-FFF2-40B4-BE49-F238E27FC236}">
              <a16:creationId xmlns:a16="http://schemas.microsoft.com/office/drawing/2014/main" id="{9998061B-45DE-4648-AE1C-EB80DBB61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0" y="428625"/>
          <a:ext cx="0" cy="457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id="{CB67478B-1156-4D4E-B698-231D46F8C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5245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D06CDB8-A532-474E-8DF5-A4CD4851E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0" y="428625"/>
          <a:ext cx="0" cy="438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7" name="Picture 55">
          <a:extLst>
            <a:ext uri="{FF2B5EF4-FFF2-40B4-BE49-F238E27FC236}">
              <a16:creationId xmlns:a16="http://schemas.microsoft.com/office/drawing/2014/main" id="{4EFA9682-EB32-49BC-9DDB-7DCBB40FD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48425" y="10744200"/>
          <a:ext cx="1838325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7762CDA-1D69-4A30-860D-DFCA42027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0" y="428625"/>
          <a:ext cx="0" cy="438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1174C64C-D509-4169-9DAE-0EFC4DAE2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41275</xdr:colOff>
      <xdr:row>68</xdr:row>
      <xdr:rowOff>53975</xdr:rowOff>
    </xdr:from>
    <xdr:to>
      <xdr:col>2</xdr:col>
      <xdr:colOff>1155699</xdr:colOff>
      <xdr:row>72</xdr:row>
      <xdr:rowOff>187325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381625" y="7458075"/>
          <a:ext cx="1114425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95250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47625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D4E95E-BB60-412B-9156-C8E78B0B7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9700" y="28575"/>
          <a:ext cx="0" cy="457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647700</xdr:colOff>
      <xdr:row>43</xdr:row>
      <xdr:rowOff>142875</xdr:rowOff>
    </xdr:from>
    <xdr:to>
      <xdr:col>3</xdr:col>
      <xdr:colOff>1273175</xdr:colOff>
      <xdr:row>51</xdr:row>
      <xdr:rowOff>152400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5A0F4C14-A4E1-411E-B6A2-025B80054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38725" y="8753475"/>
          <a:ext cx="1876425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76200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96EFDEC-015A-4996-A72C-DD58D4810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Abril%202025/Estados%20Financieros%20Abril%20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COORDINADORA%20CONTABILIDAD/Libro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/>
      <sheetData sheetId="1">
        <row r="35">
          <cell r="B35">
            <v>-16282901.823333338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C25">
            <v>119555599.46000001</v>
          </cell>
          <cell r="E25">
            <v>145936023.15000001</v>
          </cell>
        </row>
      </sheetData>
      <sheetData sheetId="12">
        <row r="19">
          <cell r="D19">
            <v>166734382.82999998</v>
          </cell>
        </row>
      </sheetData>
      <sheetData sheetId="13">
        <row r="22">
          <cell r="C22">
            <v>146588797.98640069</v>
          </cell>
        </row>
      </sheetData>
      <sheetData sheetId="14"/>
      <sheetData sheetId="15">
        <row r="20">
          <cell r="K20">
            <v>1634483.7450000001</v>
          </cell>
        </row>
      </sheetData>
      <sheetData sheetId="16">
        <row r="21">
          <cell r="D21">
            <v>120850706.05</v>
          </cell>
        </row>
      </sheetData>
      <sheetData sheetId="17"/>
      <sheetData sheetId="18">
        <row r="6">
          <cell r="Q6">
            <v>76583240.390000001</v>
          </cell>
        </row>
        <row r="8">
          <cell r="Q8">
            <v>29317629.620000001</v>
          </cell>
        </row>
        <row r="9">
          <cell r="Q9">
            <v>15110420.66</v>
          </cell>
        </row>
        <row r="10">
          <cell r="Q10">
            <v>127052278.64</v>
          </cell>
        </row>
        <row r="14">
          <cell r="G14">
            <v>50809840.969999999</v>
          </cell>
        </row>
        <row r="15">
          <cell r="G15">
            <v>49862013.979999997</v>
          </cell>
        </row>
        <row r="17">
          <cell r="J17">
            <v>100671854.95</v>
          </cell>
        </row>
        <row r="78">
          <cell r="J78">
            <v>6457179.3799999999</v>
          </cell>
        </row>
        <row r="87">
          <cell r="J87">
            <v>6040987.9699999997</v>
          </cell>
        </row>
      </sheetData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104">
          <cell r="J104">
            <v>5267664.29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07168-95A9-4BEC-BA60-9AF1C5ECB9A4}">
  <dimension ref="A3:L1048576"/>
  <sheetViews>
    <sheetView tabSelected="1" workbookViewId="0">
      <selection activeCell="H62" sqref="H62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6" customWidth="1"/>
    <col min="4" max="4" width="17.5703125" style="5" bestFit="1" customWidth="1"/>
    <col min="5" max="6" width="18.5703125" style="9" bestFit="1" customWidth="1"/>
    <col min="7" max="7" width="14.42578125" style="9" bestFit="1" customWidth="1"/>
    <col min="8" max="8" width="17.42578125" style="9" bestFit="1" customWidth="1"/>
    <col min="9" max="9" width="16.28515625" style="9" bestFit="1" customWidth="1"/>
    <col min="10" max="10" width="12.140625" style="6" bestFit="1" customWidth="1"/>
    <col min="11" max="11" width="14.42578125" style="6" bestFit="1" customWidth="1"/>
    <col min="12" max="16384" width="11.42578125" style="5"/>
  </cols>
  <sheetData>
    <row r="3" spans="1:12" x14ac:dyDescent="0.25">
      <c r="A3" s="44"/>
      <c r="B3" s="45"/>
      <c r="C3" s="44"/>
      <c r="D3" s="83"/>
    </row>
    <row r="4" spans="1:12" x14ac:dyDescent="0.25">
      <c r="A4" s="44"/>
      <c r="B4" s="45"/>
      <c r="C4" s="44"/>
      <c r="D4" s="83"/>
    </row>
    <row r="5" spans="1:12" x14ac:dyDescent="0.25">
      <c r="A5" s="44"/>
      <c r="B5" s="45"/>
      <c r="C5" s="44"/>
      <c r="D5" s="83"/>
    </row>
    <row r="6" spans="1:12" ht="19.5" x14ac:dyDescent="0.25">
      <c r="A6" s="44"/>
      <c r="B6" s="84" t="s">
        <v>66</v>
      </c>
      <c r="C6" s="85"/>
      <c r="D6" s="83"/>
    </row>
    <row r="7" spans="1:12" ht="19.5" x14ac:dyDescent="0.25">
      <c r="A7" s="44"/>
      <c r="B7" s="86" t="s">
        <v>93</v>
      </c>
      <c r="C7" s="87"/>
      <c r="D7" s="83"/>
    </row>
    <row r="8" spans="1:12" ht="18" x14ac:dyDescent="0.25">
      <c r="A8" s="44"/>
      <c r="B8" s="55" t="s">
        <v>94</v>
      </c>
      <c r="C8" s="88"/>
      <c r="D8" s="83"/>
    </row>
    <row r="9" spans="1:12" ht="18" x14ac:dyDescent="0.25">
      <c r="A9" s="44"/>
      <c r="B9" s="55" t="s">
        <v>95</v>
      </c>
      <c r="C9" s="88"/>
      <c r="D9" s="83"/>
      <c r="L9" s="59"/>
    </row>
    <row r="10" spans="1:12" x14ac:dyDescent="0.25">
      <c r="A10" s="44"/>
      <c r="B10" s="53" t="s">
        <v>70</v>
      </c>
      <c r="C10" s="45"/>
      <c r="D10" s="83"/>
    </row>
    <row r="11" spans="1:12" x14ac:dyDescent="0.25">
      <c r="A11" s="44"/>
      <c r="B11" s="53"/>
      <c r="C11" s="45"/>
      <c r="D11" s="83"/>
    </row>
    <row r="12" spans="1:12" x14ac:dyDescent="0.25">
      <c r="A12" s="44"/>
      <c r="B12" s="53"/>
      <c r="C12" s="45"/>
      <c r="D12" s="83"/>
    </row>
    <row r="13" spans="1:12" x14ac:dyDescent="0.25">
      <c r="A13" s="44"/>
      <c r="B13" s="45"/>
      <c r="C13" s="89"/>
      <c r="D13" s="83"/>
    </row>
    <row r="14" spans="1:12" x14ac:dyDescent="0.25">
      <c r="A14" s="90" t="s">
        <v>96</v>
      </c>
      <c r="B14" s="91"/>
    </row>
    <row r="15" spans="1:12" x14ac:dyDescent="0.25">
      <c r="A15" s="90" t="s">
        <v>97</v>
      </c>
      <c r="B15" s="91"/>
    </row>
    <row r="16" spans="1:12" x14ac:dyDescent="0.25">
      <c r="A16" s="92" t="s">
        <v>98</v>
      </c>
      <c r="C16" s="93">
        <f>+'[1]Efectivo y Equivalente a efecti'!C25</f>
        <v>119555599.46000001</v>
      </c>
    </row>
    <row r="17" spans="1:4" x14ac:dyDescent="0.25">
      <c r="A17" s="92" t="s">
        <v>99</v>
      </c>
      <c r="C17" s="94">
        <v>0</v>
      </c>
    </row>
    <row r="18" spans="1:4" ht="31.5" x14ac:dyDescent="0.25">
      <c r="A18" s="92" t="s">
        <v>100</v>
      </c>
      <c r="C18" s="94">
        <v>0</v>
      </c>
    </row>
    <row r="19" spans="1:4" x14ac:dyDescent="0.25">
      <c r="A19" s="92" t="s">
        <v>101</v>
      </c>
      <c r="C19" s="93">
        <f>+'[1]Cuentas Por Cobrar'!D19</f>
        <v>166734382.82999998</v>
      </c>
    </row>
    <row r="20" spans="1:4" x14ac:dyDescent="0.25">
      <c r="A20" s="92" t="s">
        <v>102</v>
      </c>
      <c r="C20" s="93">
        <f>+[1]Inventario!C22</f>
        <v>146588797.98640069</v>
      </c>
    </row>
    <row r="21" spans="1:4" x14ac:dyDescent="0.25">
      <c r="A21" s="92" t="s">
        <v>103</v>
      </c>
      <c r="C21" s="15">
        <f>+'[1]Pagos Anticipados '!K20</f>
        <v>1634483.7450000001</v>
      </c>
    </row>
    <row r="22" spans="1:4" x14ac:dyDescent="0.25">
      <c r="A22" s="92" t="s">
        <v>104</v>
      </c>
      <c r="C22" s="95">
        <v>0</v>
      </c>
    </row>
    <row r="23" spans="1:4" x14ac:dyDescent="0.25">
      <c r="A23" s="90" t="s">
        <v>105</v>
      </c>
      <c r="C23" s="96">
        <f>SUM(C16:C22)</f>
        <v>434513264.02140069</v>
      </c>
    </row>
    <row r="24" spans="1:4" x14ac:dyDescent="0.25">
      <c r="A24" s="90"/>
      <c r="C24" s="97"/>
    </row>
    <row r="25" spans="1:4" x14ac:dyDescent="0.25">
      <c r="A25" s="90" t="s">
        <v>106</v>
      </c>
      <c r="C25" s="98"/>
    </row>
    <row r="26" spans="1:4" ht="15.75" hidden="1" customHeight="1" x14ac:dyDescent="0.25">
      <c r="A26" s="92" t="s">
        <v>107</v>
      </c>
      <c r="C26" s="99">
        <v>0</v>
      </c>
    </row>
    <row r="27" spans="1:4" ht="15.75" hidden="1" customHeight="1" x14ac:dyDescent="0.25">
      <c r="A27" s="92" t="s">
        <v>108</v>
      </c>
      <c r="C27" s="99">
        <v>0</v>
      </c>
    </row>
    <row r="28" spans="1:4" ht="15.75" hidden="1" customHeight="1" x14ac:dyDescent="0.25">
      <c r="A28" s="92" t="s">
        <v>109</v>
      </c>
      <c r="C28" s="99">
        <v>0</v>
      </c>
    </row>
    <row r="29" spans="1:4" ht="15.75" hidden="1" customHeight="1" x14ac:dyDescent="0.25">
      <c r="A29" s="92" t="s">
        <v>110</v>
      </c>
      <c r="C29" s="99">
        <v>0</v>
      </c>
    </row>
    <row r="30" spans="1:4" x14ac:dyDescent="0.25">
      <c r="A30" s="92" t="s">
        <v>111</v>
      </c>
      <c r="C30" s="94">
        <f>+'[1]Activo Fijo'!D21</f>
        <v>120850706.05</v>
      </c>
      <c r="D30" s="59"/>
    </row>
    <row r="31" spans="1:4" x14ac:dyDescent="0.25">
      <c r="A31" s="92" t="s">
        <v>112</v>
      </c>
      <c r="C31" s="100"/>
    </row>
    <row r="32" spans="1:4" ht="15.75" hidden="1" customHeight="1" x14ac:dyDescent="0.25">
      <c r="A32" s="92" t="s">
        <v>113</v>
      </c>
      <c r="C32" s="101">
        <v>0</v>
      </c>
    </row>
    <row r="33" spans="1:8" x14ac:dyDescent="0.25">
      <c r="A33" s="90" t="s">
        <v>114</v>
      </c>
      <c r="C33" s="96">
        <f>+C30</f>
        <v>120850706.05</v>
      </c>
    </row>
    <row r="34" spans="1:8" x14ac:dyDescent="0.25">
      <c r="A34" s="90"/>
      <c r="C34" s="97"/>
    </row>
    <row r="35" spans="1:8" ht="16.5" thickBot="1" x14ac:dyDescent="0.3">
      <c r="A35" s="90" t="s">
        <v>115</v>
      </c>
      <c r="C35" s="102">
        <f>+C23+C33</f>
        <v>555363970.07140064</v>
      </c>
    </row>
    <row r="36" spans="1:8" ht="16.5" thickTop="1" x14ac:dyDescent="0.25">
      <c r="A36" s="1" t="s">
        <v>116</v>
      </c>
      <c r="C36" s="91"/>
    </row>
    <row r="37" spans="1:8" x14ac:dyDescent="0.25">
      <c r="A37" s="1"/>
      <c r="C37" s="104"/>
      <c r="E37" s="9" t="s">
        <v>117</v>
      </c>
      <c r="H37" s="9">
        <v>29677288.309999999</v>
      </c>
    </row>
    <row r="38" spans="1:8" ht="15.75" hidden="1" customHeight="1" x14ac:dyDescent="0.25">
      <c r="A38" s="92" t="s">
        <v>118</v>
      </c>
      <c r="C38" s="99">
        <v>0</v>
      </c>
    </row>
    <row r="39" spans="1:8" ht="15.75" hidden="1" customHeight="1" x14ac:dyDescent="0.25">
      <c r="A39" s="92" t="s">
        <v>119</v>
      </c>
      <c r="C39" s="94">
        <f>+'[3]Cuentas Por Pagar'!C15</f>
        <v>0</v>
      </c>
    </row>
    <row r="40" spans="1:8" ht="15.75" hidden="1" customHeight="1" x14ac:dyDescent="0.25">
      <c r="A40" s="92" t="s">
        <v>120</v>
      </c>
      <c r="C40" s="94">
        <v>0</v>
      </c>
    </row>
    <row r="41" spans="1:8" ht="31.5" hidden="1" customHeight="1" x14ac:dyDescent="0.25">
      <c r="A41" s="92" t="s">
        <v>121</v>
      </c>
      <c r="C41" s="94">
        <v>0</v>
      </c>
    </row>
    <row r="42" spans="1:8" ht="31.5" hidden="1" customHeight="1" x14ac:dyDescent="0.25">
      <c r="A42" s="92" t="s">
        <v>122</v>
      </c>
      <c r="C42" s="94">
        <v>0</v>
      </c>
    </row>
    <row r="43" spans="1:8" x14ac:dyDescent="0.25">
      <c r="A43" s="92" t="s">
        <v>123</v>
      </c>
      <c r="C43" s="33">
        <f>26722904.17+3847271.65+F43-F47</f>
        <v>10097333.838000003</v>
      </c>
      <c r="E43" s="9">
        <v>51672893.280000001</v>
      </c>
      <c r="F43" s="9">
        <f>+E43*0.1</f>
        <v>5167289.3280000007</v>
      </c>
    </row>
    <row r="44" spans="1:8" ht="31.5" hidden="1" customHeight="1" x14ac:dyDescent="0.25">
      <c r="A44" s="92" t="s">
        <v>124</v>
      </c>
      <c r="C44" s="94">
        <v>0</v>
      </c>
    </row>
    <row r="45" spans="1:8" ht="15.75" hidden="1" customHeight="1" x14ac:dyDescent="0.25">
      <c r="A45" s="92" t="s">
        <v>125</v>
      </c>
      <c r="C45" s="94">
        <v>0</v>
      </c>
    </row>
    <row r="46" spans="1:8" ht="15.75" hidden="1" customHeight="1" x14ac:dyDescent="0.25">
      <c r="A46" s="92" t="s">
        <v>126</v>
      </c>
      <c r="C46" s="95">
        <v>0</v>
      </c>
    </row>
    <row r="47" spans="1:8" x14ac:dyDescent="0.25">
      <c r="A47" s="90" t="s">
        <v>127</v>
      </c>
      <c r="C47" s="96">
        <f>SUM(C38:C46)</f>
        <v>10097333.838000003</v>
      </c>
      <c r="F47" s="9">
        <v>25640131.309999999</v>
      </c>
      <c r="H47" s="9">
        <v>-21831385.623702299</v>
      </c>
    </row>
    <row r="48" spans="1:8" x14ac:dyDescent="0.25">
      <c r="A48" s="90"/>
      <c r="C48" s="97"/>
      <c r="H48" s="9">
        <v>21831385.620000001</v>
      </c>
    </row>
    <row r="49" spans="1:4" x14ac:dyDescent="0.25">
      <c r="A49" s="90" t="s">
        <v>128</v>
      </c>
      <c r="C49" s="91"/>
    </row>
    <row r="50" spans="1:4" x14ac:dyDescent="0.25">
      <c r="A50" s="92" t="s">
        <v>129</v>
      </c>
      <c r="C50" s="100">
        <v>5327210.5199999996</v>
      </c>
    </row>
    <row r="51" spans="1:4" ht="15.75" hidden="1" customHeight="1" x14ac:dyDescent="0.25">
      <c r="A51" s="92" t="s">
        <v>130</v>
      </c>
      <c r="C51" s="99">
        <v>0</v>
      </c>
    </row>
    <row r="52" spans="1:4" ht="15.75" hidden="1" customHeight="1" x14ac:dyDescent="0.25">
      <c r="A52" s="92" t="s">
        <v>131</v>
      </c>
      <c r="C52" s="99">
        <v>0</v>
      </c>
    </row>
    <row r="53" spans="1:4" ht="15.75" hidden="1" customHeight="1" x14ac:dyDescent="0.25">
      <c r="A53" s="92" t="s">
        <v>132</v>
      </c>
      <c r="C53" s="100"/>
    </row>
    <row r="54" spans="1:4" ht="31.5" hidden="1" customHeight="1" x14ac:dyDescent="0.25">
      <c r="A54" s="92" t="s">
        <v>133</v>
      </c>
      <c r="C54" s="99">
        <v>0</v>
      </c>
    </row>
    <row r="55" spans="1:4" ht="15.75" hidden="1" customHeight="1" x14ac:dyDescent="0.25">
      <c r="A55" s="92" t="s">
        <v>134</v>
      </c>
      <c r="C55" s="101">
        <v>0</v>
      </c>
    </row>
    <row r="56" spans="1:4" x14ac:dyDescent="0.25">
      <c r="A56" s="90" t="s">
        <v>135</v>
      </c>
      <c r="C56" s="105">
        <f>SUM(C50:C55)</f>
        <v>5327210.5199999996</v>
      </c>
    </row>
    <row r="57" spans="1:4" x14ac:dyDescent="0.25">
      <c r="A57" s="90"/>
      <c r="C57" s="97"/>
      <c r="D57" s="7"/>
    </row>
    <row r="58" spans="1:4" x14ac:dyDescent="0.25">
      <c r="A58" s="90" t="s">
        <v>136</v>
      </c>
      <c r="C58" s="106">
        <f>+C47+C56</f>
        <v>15424544.358000003</v>
      </c>
      <c r="D58" s="7"/>
    </row>
    <row r="59" spans="1:4" x14ac:dyDescent="0.25">
      <c r="A59" s="90"/>
      <c r="C59" s="97"/>
      <c r="D59" s="7"/>
    </row>
    <row r="60" spans="1:4" x14ac:dyDescent="0.25">
      <c r="A60" s="90" t="s">
        <v>137</v>
      </c>
      <c r="C60" s="91"/>
      <c r="D60" s="7"/>
    </row>
    <row r="61" spans="1:4" x14ac:dyDescent="0.25">
      <c r="A61" s="92" t="s">
        <v>138</v>
      </c>
      <c r="C61" s="94">
        <f>+'[3]Cambio de Patrimonio'!B17</f>
        <v>412502736.45999998</v>
      </c>
      <c r="D61" s="7"/>
    </row>
    <row r="62" spans="1:4" x14ac:dyDescent="0.25">
      <c r="A62" s="92" t="s">
        <v>139</v>
      </c>
      <c r="C62" s="99">
        <v>0</v>
      </c>
      <c r="D62" s="18"/>
    </row>
    <row r="63" spans="1:4" x14ac:dyDescent="0.25">
      <c r="A63" s="92" t="s">
        <v>89</v>
      </c>
      <c r="C63" s="107">
        <f>+'[1]Estado de Rend. Fianac. Mensual'!B35</f>
        <v>-16282901.823333338</v>
      </c>
      <c r="D63" s="7"/>
    </row>
    <row r="64" spans="1:4" x14ac:dyDescent="0.25">
      <c r="A64" s="92" t="s">
        <v>140</v>
      </c>
      <c r="C64" s="94">
        <f>56047220.18+15354479.99+29677288.31-2678446.11+37044590.75+8274457.96</f>
        <v>143719591.08000001</v>
      </c>
      <c r="D64" s="7"/>
    </row>
    <row r="65" spans="1:11" x14ac:dyDescent="0.25">
      <c r="A65" s="92" t="s">
        <v>92</v>
      </c>
      <c r="C65" s="101">
        <v>0</v>
      </c>
      <c r="D65" s="7"/>
    </row>
    <row r="66" spans="1:11" s="108" customFormat="1" x14ac:dyDescent="0.25">
      <c r="A66" s="103" t="s">
        <v>141</v>
      </c>
      <c r="C66" s="109">
        <f>SUM(C61:C65)</f>
        <v>539939425.7166667</v>
      </c>
      <c r="D66" s="18"/>
      <c r="E66" s="9"/>
      <c r="F66" s="9"/>
      <c r="G66" s="9"/>
      <c r="H66" s="9"/>
      <c r="I66" s="9"/>
      <c r="J66" s="110"/>
      <c r="K66" s="110"/>
    </row>
    <row r="67" spans="1:11" ht="32.25" thickBot="1" x14ac:dyDescent="0.3">
      <c r="A67" s="90" t="s">
        <v>142</v>
      </c>
      <c r="C67" s="111">
        <f>SUM(C58+C66)</f>
        <v>555363970.07466674</v>
      </c>
      <c r="D67" s="18"/>
    </row>
    <row r="68" spans="1:11" ht="16.5" thickTop="1" x14ac:dyDescent="0.25">
      <c r="B68" s="112"/>
      <c r="C68" s="8"/>
      <c r="D68" s="7"/>
    </row>
    <row r="69" spans="1:11" x14ac:dyDescent="0.25">
      <c r="B69" s="6"/>
      <c r="C69" s="113"/>
      <c r="D69" s="7"/>
    </row>
    <row r="70" spans="1:11" x14ac:dyDescent="0.25">
      <c r="B70" s="6"/>
      <c r="C70" s="8"/>
      <c r="D70" s="7"/>
    </row>
    <row r="71" spans="1:11" x14ac:dyDescent="0.25">
      <c r="A71"/>
      <c r="B71" s="59"/>
      <c r="C71" s="8"/>
    </row>
    <row r="72" spans="1:11" x14ac:dyDescent="0.25">
      <c r="C72" s="8"/>
    </row>
    <row r="73" spans="1:11" x14ac:dyDescent="0.25">
      <c r="B73"/>
      <c r="C73" s="8"/>
    </row>
    <row r="74" spans="1:11" x14ac:dyDescent="0.25">
      <c r="A74" s="42" t="s">
        <v>64</v>
      </c>
      <c r="C74" s="8"/>
    </row>
    <row r="75" spans="1:11" x14ac:dyDescent="0.25">
      <c r="A75" s="43" t="s">
        <v>65</v>
      </c>
      <c r="C75" s="8"/>
    </row>
    <row r="76" spans="1:11" x14ac:dyDescent="0.25">
      <c r="C76" s="8"/>
    </row>
    <row r="77" spans="1:11" x14ac:dyDescent="0.25">
      <c r="C77" s="8"/>
    </row>
    <row r="78" spans="1:11" x14ac:dyDescent="0.25">
      <c r="C78" s="8"/>
    </row>
    <row r="79" spans="1:11" x14ac:dyDescent="0.25">
      <c r="C79" s="8"/>
    </row>
    <row r="80" spans="1:11" x14ac:dyDescent="0.25">
      <c r="C80" s="8"/>
    </row>
    <row r="81" spans="3:3" x14ac:dyDescent="0.25">
      <c r="C81" s="8"/>
    </row>
    <row r="82" spans="3:3" x14ac:dyDescent="0.25">
      <c r="C82" s="8"/>
    </row>
    <row r="1048576" spans="9:11" x14ac:dyDescent="0.25">
      <c r="I1048576" s="9">
        <f>SUM(G1048576:H1048576)</f>
        <v>0</v>
      </c>
      <c r="J1048576" s="6">
        <f>SUM(J16)</f>
        <v>0</v>
      </c>
      <c r="K1048576" s="6">
        <f>SUM(K14:K1048575)</f>
        <v>0</v>
      </c>
    </row>
  </sheetData>
  <mergeCells count="1"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1"/>
  <sheetViews>
    <sheetView workbookViewId="0">
      <selection activeCell="K57" sqref="K57"/>
    </sheetView>
  </sheetViews>
  <sheetFormatPr baseColWidth="10" defaultColWidth="11.42578125" defaultRowHeight="15.75" x14ac:dyDescent="0.25"/>
  <cols>
    <col min="1" max="1" width="58.7109375" style="5" customWidth="1"/>
    <col min="2" max="2" width="21.42578125" style="6" customWidth="1"/>
    <col min="3" max="3" width="18.85546875" style="7" customWidth="1"/>
    <col min="4" max="5" width="18.85546875" style="8" hidden="1" customWidth="1"/>
    <col min="6" max="6" width="18.5703125" style="8" hidden="1" customWidth="1"/>
    <col min="7" max="7" width="23.28515625" style="8" hidden="1" customWidth="1"/>
    <col min="8" max="8" width="40.28515625" style="6" hidden="1" customWidth="1"/>
    <col min="9" max="9" width="17.42578125" style="6" hidden="1" customWidth="1"/>
    <col min="10" max="10" width="17.42578125" style="6" bestFit="1" customWidth="1"/>
    <col min="11" max="12" width="13.28515625" style="6" bestFit="1" customWidth="1"/>
    <col min="13" max="13" width="14.42578125" style="6" bestFit="1" customWidth="1"/>
    <col min="14" max="16384" width="11.42578125" style="5"/>
  </cols>
  <sheetData>
    <row r="1" spans="1:9" x14ac:dyDescent="0.25">
      <c r="E1" s="9"/>
    </row>
    <row r="2" spans="1:9" x14ac:dyDescent="0.25">
      <c r="E2" s="9"/>
    </row>
    <row r="3" spans="1:9" x14ac:dyDescent="0.25">
      <c r="E3" s="9"/>
    </row>
    <row r="4" spans="1:9" x14ac:dyDescent="0.25">
      <c r="A4" s="4" t="s">
        <v>0</v>
      </c>
      <c r="B4" s="4"/>
      <c r="C4" s="4"/>
      <c r="E4" s="9"/>
    </row>
    <row r="5" spans="1:9" x14ac:dyDescent="0.25">
      <c r="A5" s="3" t="s">
        <v>1</v>
      </c>
      <c r="B5" s="3"/>
      <c r="C5" s="3"/>
      <c r="E5" s="9"/>
      <c r="G5" s="8" t="s">
        <v>2</v>
      </c>
      <c r="H5" s="6" t="s">
        <v>3</v>
      </c>
      <c r="I5" s="6" t="s">
        <v>4</v>
      </c>
    </row>
    <row r="6" spans="1:9" x14ac:dyDescent="0.25">
      <c r="A6" s="2" t="s">
        <v>5</v>
      </c>
      <c r="B6" s="2"/>
      <c r="C6" s="2"/>
      <c r="E6" s="9"/>
      <c r="G6" s="8">
        <v>2.1</v>
      </c>
      <c r="H6" s="8" t="s">
        <v>6</v>
      </c>
      <c r="I6" s="6">
        <v>50532390.839999996</v>
      </c>
    </row>
    <row r="7" spans="1:9" x14ac:dyDescent="0.25">
      <c r="A7" s="2" t="s">
        <v>7</v>
      </c>
      <c r="B7" s="2"/>
      <c r="C7" s="2"/>
      <c r="E7" s="9"/>
      <c r="G7" s="8">
        <v>2.2000000000000002</v>
      </c>
      <c r="H7" s="8" t="s">
        <v>8</v>
      </c>
      <c r="I7" s="6">
        <v>6911022.459999999</v>
      </c>
    </row>
    <row r="8" spans="1:9" x14ac:dyDescent="0.25">
      <c r="A8" s="11"/>
      <c r="B8" s="8"/>
      <c r="E8" s="9"/>
      <c r="G8" s="8">
        <v>2.2999999999999998</v>
      </c>
      <c r="H8" s="8" t="s">
        <v>9</v>
      </c>
      <c r="I8" s="6">
        <v>28228087.989999995</v>
      </c>
    </row>
    <row r="9" spans="1:9" x14ac:dyDescent="0.25">
      <c r="A9" s="11"/>
      <c r="B9" s="8"/>
      <c r="D9" s="8">
        <f>+D13+D14</f>
        <v>100671854.94999999</v>
      </c>
      <c r="E9" s="9"/>
      <c r="G9" s="8">
        <v>2.6</v>
      </c>
      <c r="H9" s="8" t="s">
        <v>10</v>
      </c>
      <c r="I9" s="8">
        <v>8168060.4199999999</v>
      </c>
    </row>
    <row r="10" spans="1:9" x14ac:dyDescent="0.25">
      <c r="A10" s="12" t="s">
        <v>11</v>
      </c>
      <c r="B10" s="8"/>
      <c r="E10" s="9">
        <f>+'[1]Ejecucion Presupuestaria'!J17</f>
        <v>100671854.95</v>
      </c>
      <c r="G10" s="13" t="s">
        <v>12</v>
      </c>
      <c r="H10" s="13"/>
      <c r="I10" s="13">
        <v>93839561.709999993</v>
      </c>
    </row>
    <row r="11" spans="1:9" hidden="1" x14ac:dyDescent="0.25">
      <c r="A11" s="14" t="s">
        <v>13</v>
      </c>
      <c r="B11" s="15">
        <v>0</v>
      </c>
      <c r="C11" s="16"/>
      <c r="E11" s="9"/>
      <c r="H11" s="8"/>
      <c r="I11" s="8"/>
    </row>
    <row r="12" spans="1:9" hidden="1" x14ac:dyDescent="0.25">
      <c r="A12" s="14" t="s">
        <v>14</v>
      </c>
      <c r="B12" s="15">
        <v>0</v>
      </c>
      <c r="C12" s="16"/>
      <c r="E12" s="9"/>
      <c r="H12" s="8"/>
      <c r="I12" s="8"/>
    </row>
    <row r="13" spans="1:9" x14ac:dyDescent="0.25">
      <c r="A13" s="14" t="s">
        <v>15</v>
      </c>
      <c r="B13" s="15">
        <f>+'[1]Ejecucion Presupuestaria'!G15</f>
        <v>49862013.979999997</v>
      </c>
      <c r="C13" s="17"/>
      <c r="D13" s="8">
        <f>+'[1]Ejecucion Presupuestaria'!G15</f>
        <v>49862013.979999997</v>
      </c>
      <c r="E13" s="9"/>
      <c r="H13" s="8"/>
      <c r="I13" s="8"/>
    </row>
    <row r="14" spans="1:9" x14ac:dyDescent="0.25">
      <c r="A14" s="14" t="s">
        <v>16</v>
      </c>
      <c r="B14" s="15">
        <f>+'[1]Ejecucion Presupuestaria'!G14</f>
        <v>50809840.969999999</v>
      </c>
      <c r="C14" s="17"/>
      <c r="D14" s="8">
        <f>+'[1]Ejecucion Presupuestaria'!G14</f>
        <v>50809840.969999999</v>
      </c>
      <c r="E14" s="9"/>
      <c r="H14" s="8"/>
      <c r="I14" s="8"/>
    </row>
    <row r="15" spans="1:9" hidden="1" x14ac:dyDescent="0.25">
      <c r="A15" s="14" t="s">
        <v>17</v>
      </c>
      <c r="B15" s="15"/>
      <c r="C15" s="17"/>
      <c r="E15" s="9"/>
      <c r="H15" s="8"/>
      <c r="I15" s="8"/>
    </row>
    <row r="16" spans="1:9" hidden="1" x14ac:dyDescent="0.25">
      <c r="A16" s="14" t="s">
        <v>18</v>
      </c>
      <c r="B16" s="15"/>
      <c r="C16" s="17"/>
      <c r="E16" s="9"/>
      <c r="H16" s="8"/>
      <c r="I16" s="8"/>
    </row>
    <row r="17" spans="1:9" hidden="1" x14ac:dyDescent="0.25">
      <c r="A17" s="14" t="s">
        <v>19</v>
      </c>
      <c r="B17" s="15"/>
      <c r="C17" s="17"/>
      <c r="E17" s="9"/>
      <c r="H17" s="8"/>
      <c r="I17" s="8"/>
    </row>
    <row r="18" spans="1:9" x14ac:dyDescent="0.25">
      <c r="A18" s="14" t="s">
        <v>20</v>
      </c>
      <c r="B18" s="15">
        <f>+'[1]Ejecucion Presupuestaria'!J14</f>
        <v>0</v>
      </c>
      <c r="C18" s="18"/>
      <c r="D18" s="8">
        <f>+'[1]Ejecucion Presupuestaria'!J14</f>
        <v>0</v>
      </c>
      <c r="E18" s="9"/>
      <c r="H18" s="8"/>
      <c r="I18" s="8"/>
    </row>
    <row r="19" spans="1:9" ht="31.5" hidden="1" x14ac:dyDescent="0.25">
      <c r="A19" s="14" t="s">
        <v>21</v>
      </c>
      <c r="B19" s="15">
        <v>0</v>
      </c>
      <c r="C19" s="17"/>
      <c r="E19" s="9"/>
      <c r="H19" s="8"/>
      <c r="I19" s="8"/>
    </row>
    <row r="20" spans="1:9" x14ac:dyDescent="0.25">
      <c r="A20" s="14" t="s">
        <v>22</v>
      </c>
      <c r="B20" s="15">
        <f t="shared" ref="B20:B26" si="0">+C20-D20</f>
        <v>-70126061.010000005</v>
      </c>
      <c r="C20" s="18"/>
      <c r="D20" s="8">
        <f>+'[1]Ejecucion Presupuestaria'!Q6-D21</f>
        <v>70126061.010000005</v>
      </c>
      <c r="E20" s="9"/>
      <c r="H20" s="19" t="s">
        <v>23</v>
      </c>
      <c r="I20" s="8"/>
    </row>
    <row r="21" spans="1:9" x14ac:dyDescent="0.25">
      <c r="A21" s="14" t="s">
        <v>24</v>
      </c>
      <c r="B21" s="15">
        <f t="shared" si="0"/>
        <v>-6457179.3799999999</v>
      </c>
      <c r="C21" s="18"/>
      <c r="D21" s="8">
        <f>+'[1]Ejecucion Presupuestaria'!J78</f>
        <v>6457179.3799999999</v>
      </c>
      <c r="E21" s="9"/>
      <c r="G21" s="8" t="s">
        <v>25</v>
      </c>
      <c r="H21" s="20">
        <v>51672923.280000001</v>
      </c>
      <c r="I21" s="8"/>
    </row>
    <row r="22" spans="1:9" hidden="1" x14ac:dyDescent="0.25">
      <c r="A22" s="14" t="s">
        <v>26</v>
      </c>
      <c r="B22" s="15">
        <f t="shared" si="0"/>
        <v>0</v>
      </c>
      <c r="C22" s="17"/>
      <c r="E22" s="9"/>
      <c r="H22" s="20"/>
      <c r="I22" s="8"/>
    </row>
    <row r="23" spans="1:9" x14ac:dyDescent="0.25">
      <c r="A23" s="14" t="s">
        <v>27</v>
      </c>
      <c r="B23" s="15">
        <f t="shared" si="0"/>
        <v>-29317629.620000001</v>
      </c>
      <c r="C23" s="18"/>
      <c r="D23" s="8">
        <f>+'[1]Ejecucion Presupuestaria'!Q8</f>
        <v>29317629.620000001</v>
      </c>
      <c r="E23" s="9"/>
      <c r="G23" s="8" t="s">
        <v>28</v>
      </c>
      <c r="H23" s="20">
        <v>229896.54</v>
      </c>
      <c r="I23" s="8"/>
    </row>
    <row r="24" spans="1:9" hidden="1" x14ac:dyDescent="0.25">
      <c r="A24" s="14" t="s">
        <v>29</v>
      </c>
      <c r="B24" s="15">
        <f t="shared" si="0"/>
        <v>0</v>
      </c>
      <c r="C24" s="17"/>
      <c r="E24" s="9"/>
      <c r="H24" s="20"/>
      <c r="I24" s="8"/>
    </row>
    <row r="25" spans="1:9" hidden="1" x14ac:dyDescent="0.25">
      <c r="A25" s="14" t="s">
        <v>30</v>
      </c>
      <c r="B25" s="15">
        <f t="shared" si="0"/>
        <v>0</v>
      </c>
      <c r="C25" s="17"/>
      <c r="E25" s="9"/>
      <c r="H25" s="20"/>
      <c r="I25" s="8"/>
    </row>
    <row r="26" spans="1:9" x14ac:dyDescent="0.25">
      <c r="A26" s="14" t="s">
        <v>31</v>
      </c>
      <c r="B26" s="15">
        <f t="shared" si="0"/>
        <v>-6040987.9699999997</v>
      </c>
      <c r="C26" s="17"/>
      <c r="D26" s="8">
        <f>+'[1]Ejecucion Presupuestaria'!J87</f>
        <v>6040987.9699999997</v>
      </c>
      <c r="E26" s="9"/>
      <c r="G26" s="8" t="s">
        <v>32</v>
      </c>
      <c r="H26" s="21">
        <f>+[2]Hoja1!$J$104</f>
        <v>5267664.29</v>
      </c>
      <c r="I26" s="8"/>
    </row>
    <row r="27" spans="1:9" x14ac:dyDescent="0.25">
      <c r="A27" s="22" t="s">
        <v>33</v>
      </c>
      <c r="B27" s="23">
        <f>SUM(B11:B26)</f>
        <v>-11270003.030000016</v>
      </c>
      <c r="C27" s="24"/>
      <c r="E27" s="9">
        <f>SUM(D20:D26)</f>
        <v>111941857.98</v>
      </c>
      <c r="H27" s="13">
        <f>SUM(H21:H26)</f>
        <v>57170484.109999999</v>
      </c>
      <c r="I27" s="8"/>
    </row>
    <row r="28" spans="1:9" x14ac:dyDescent="0.25">
      <c r="A28" s="25"/>
      <c r="B28" s="26"/>
      <c r="C28" s="27"/>
      <c r="E28" s="9"/>
      <c r="H28" s="8"/>
      <c r="I28" s="8"/>
    </row>
    <row r="29" spans="1:9" x14ac:dyDescent="0.25">
      <c r="A29" s="28" t="s">
        <v>34</v>
      </c>
      <c r="B29" s="29"/>
      <c r="C29" s="30"/>
      <c r="E29" s="9"/>
      <c r="H29" s="8"/>
      <c r="I29" s="8"/>
    </row>
    <row r="30" spans="1:9" hidden="1" x14ac:dyDescent="0.25">
      <c r="A30" s="31" t="s">
        <v>35</v>
      </c>
      <c r="B30" s="15">
        <v>0</v>
      </c>
      <c r="C30" s="32"/>
      <c r="E30" s="9"/>
      <c r="H30" s="8"/>
      <c r="I30" s="8"/>
    </row>
    <row r="31" spans="1:9" hidden="1" x14ac:dyDescent="0.25">
      <c r="A31" s="14" t="s">
        <v>36</v>
      </c>
      <c r="B31" s="15">
        <v>0</v>
      </c>
      <c r="C31" s="32"/>
      <c r="E31" s="9"/>
      <c r="H31" s="8"/>
      <c r="I31" s="8"/>
    </row>
    <row r="32" spans="1:9" ht="31.5" hidden="1" x14ac:dyDescent="0.25">
      <c r="A32" s="14" t="s">
        <v>37</v>
      </c>
      <c r="B32" s="15">
        <v>0</v>
      </c>
      <c r="C32" s="32"/>
      <c r="E32" s="9"/>
      <c r="H32" s="8"/>
      <c r="I32" s="8"/>
    </row>
    <row r="33" spans="1:9" ht="31.5" hidden="1" x14ac:dyDescent="0.25">
      <c r="A33" s="14" t="s">
        <v>38</v>
      </c>
      <c r="B33" s="15">
        <v>0</v>
      </c>
      <c r="C33" s="32"/>
      <c r="E33" s="9"/>
      <c r="H33" s="8"/>
      <c r="I33" s="8"/>
    </row>
    <row r="34" spans="1:9" ht="31.5" hidden="1" x14ac:dyDescent="0.25">
      <c r="A34" s="14" t="s">
        <v>39</v>
      </c>
      <c r="B34" s="15">
        <v>0</v>
      </c>
      <c r="C34" s="32"/>
      <c r="E34" s="9"/>
      <c r="H34" s="8"/>
      <c r="I34" s="8"/>
    </row>
    <row r="35" spans="1:9" hidden="1" x14ac:dyDescent="0.25">
      <c r="A35" s="14" t="s">
        <v>20</v>
      </c>
      <c r="B35" s="15">
        <v>0</v>
      </c>
      <c r="C35" s="32"/>
      <c r="E35" s="9"/>
      <c r="H35" s="8"/>
      <c r="I35" s="8"/>
    </row>
    <row r="36" spans="1:9" x14ac:dyDescent="0.25">
      <c r="A36" s="14" t="s">
        <v>40</v>
      </c>
      <c r="B36" s="15">
        <f>+C36-D36</f>
        <v>-15110420.66</v>
      </c>
      <c r="D36" s="8">
        <f>+'[1]Ejecucion Presupuestaria'!Q9</f>
        <v>15110420.66</v>
      </c>
      <c r="E36" s="9"/>
      <c r="F36" s="19"/>
      <c r="G36" s="19"/>
      <c r="H36" s="19"/>
      <c r="I36" s="8"/>
    </row>
    <row r="37" spans="1:9" ht="31.5" hidden="1" x14ac:dyDescent="0.25">
      <c r="A37" s="14" t="s">
        <v>41</v>
      </c>
      <c r="B37" s="15">
        <v>0</v>
      </c>
      <c r="C37" s="33"/>
      <c r="E37" s="9"/>
      <c r="H37" s="8"/>
      <c r="I37" s="8"/>
    </row>
    <row r="38" spans="1:9" ht="31.5" hidden="1" x14ac:dyDescent="0.25">
      <c r="A38" s="14" t="s">
        <v>42</v>
      </c>
      <c r="B38" s="15">
        <v>0</v>
      </c>
      <c r="C38" s="33"/>
      <c r="E38" s="9"/>
      <c r="H38" s="8"/>
      <c r="I38" s="8"/>
    </row>
    <row r="39" spans="1:9" ht="31.5" hidden="1" x14ac:dyDescent="0.25">
      <c r="A39" s="14" t="s">
        <v>43</v>
      </c>
      <c r="B39" s="15">
        <v>0</v>
      </c>
      <c r="C39" s="33"/>
      <c r="E39" s="9"/>
      <c r="H39" s="8"/>
      <c r="I39" s="8"/>
    </row>
    <row r="40" spans="1:9" ht="31.5" hidden="1" x14ac:dyDescent="0.25">
      <c r="A40" s="14" t="s">
        <v>44</v>
      </c>
      <c r="B40" s="15">
        <v>0</v>
      </c>
      <c r="C40" s="33"/>
      <c r="E40" s="9"/>
      <c r="H40" s="8"/>
      <c r="I40" s="8"/>
    </row>
    <row r="41" spans="1:9" hidden="1" x14ac:dyDescent="0.25">
      <c r="A41" s="14" t="s">
        <v>45</v>
      </c>
      <c r="B41" s="15">
        <v>0</v>
      </c>
      <c r="C41" s="33"/>
      <c r="E41" s="9"/>
      <c r="H41" s="8"/>
      <c r="I41" s="8"/>
    </row>
    <row r="42" spans="1:9" hidden="1" x14ac:dyDescent="0.25">
      <c r="A42" s="14" t="s">
        <v>31</v>
      </c>
      <c r="B42" s="34">
        <v>0</v>
      </c>
      <c r="C42" s="35"/>
      <c r="E42" s="9"/>
      <c r="H42" s="8"/>
      <c r="I42" s="8"/>
    </row>
    <row r="43" spans="1:9" x14ac:dyDescent="0.25">
      <c r="A43" s="28" t="s">
        <v>46</v>
      </c>
      <c r="B43" s="36">
        <f>SUM(B30:B42)</f>
        <v>-15110420.66</v>
      </c>
      <c r="C43" s="37"/>
      <c r="E43" s="9"/>
      <c r="H43" s="8"/>
      <c r="I43" s="8"/>
    </row>
    <row r="44" spans="1:9" x14ac:dyDescent="0.25">
      <c r="A44" s="25"/>
      <c r="B44" s="26"/>
      <c r="C44" s="38"/>
      <c r="D44" s="8">
        <f>SUM(D20:D43)</f>
        <v>127052278.64</v>
      </c>
      <c r="E44" s="9"/>
      <c r="H44" s="8"/>
      <c r="I44" s="8"/>
    </row>
    <row r="45" spans="1:9" x14ac:dyDescent="0.25">
      <c r="A45" s="28" t="s">
        <v>47</v>
      </c>
      <c r="B45" s="29"/>
      <c r="C45" s="30"/>
      <c r="D45" s="8">
        <f>+'[1]Ejecucion Presupuestaria'!Q10</f>
        <v>127052278.64</v>
      </c>
      <c r="E45" s="9"/>
      <c r="H45" s="8"/>
      <c r="I45" s="8"/>
    </row>
    <row r="46" spans="1:9" hidden="1" x14ac:dyDescent="0.25">
      <c r="A46" s="14" t="s">
        <v>48</v>
      </c>
      <c r="B46" s="15">
        <v>0</v>
      </c>
      <c r="C46" s="30"/>
      <c r="E46" s="9"/>
      <c r="H46" s="8"/>
      <c r="I46" s="8"/>
    </row>
    <row r="47" spans="1:9" hidden="1" x14ac:dyDescent="0.25">
      <c r="A47" s="14" t="s">
        <v>49</v>
      </c>
      <c r="B47" s="15">
        <v>0</v>
      </c>
      <c r="C47" s="30"/>
      <c r="E47" s="9"/>
      <c r="H47" s="8"/>
      <c r="I47" s="8"/>
    </row>
    <row r="48" spans="1:9" hidden="1" x14ac:dyDescent="0.25">
      <c r="A48" s="14" t="s">
        <v>50</v>
      </c>
      <c r="B48" s="15">
        <v>0</v>
      </c>
      <c r="C48" s="30"/>
      <c r="E48" s="9"/>
      <c r="H48" s="8"/>
      <c r="I48" s="8"/>
    </row>
    <row r="49" spans="1:9" ht="31.5" hidden="1" x14ac:dyDescent="0.25">
      <c r="A49" s="14" t="s">
        <v>51</v>
      </c>
      <c r="B49" s="15">
        <v>0</v>
      </c>
      <c r="C49" s="30"/>
      <c r="E49" s="9"/>
      <c r="H49" s="8"/>
      <c r="I49" s="8"/>
    </row>
    <row r="50" spans="1:9" hidden="1" x14ac:dyDescent="0.25">
      <c r="A50" s="14" t="s">
        <v>20</v>
      </c>
      <c r="B50" s="15">
        <v>0</v>
      </c>
      <c r="C50" s="30"/>
      <c r="E50" s="9"/>
      <c r="H50" s="8"/>
      <c r="I50" s="8"/>
    </row>
    <row r="51" spans="1:9" ht="31.5" hidden="1" x14ac:dyDescent="0.25">
      <c r="A51" s="14" t="s">
        <v>52</v>
      </c>
      <c r="B51" s="15">
        <v>0</v>
      </c>
      <c r="C51" s="30"/>
      <c r="E51" s="9"/>
      <c r="H51" s="8"/>
      <c r="I51" s="8"/>
    </row>
    <row r="52" spans="1:9" ht="31.5" hidden="1" x14ac:dyDescent="0.25">
      <c r="A52" s="14" t="s">
        <v>53</v>
      </c>
      <c r="B52" s="15">
        <v>0</v>
      </c>
      <c r="C52" s="30"/>
      <c r="E52" s="9"/>
      <c r="H52" s="8"/>
      <c r="I52" s="8"/>
    </row>
    <row r="53" spans="1:9" hidden="1" x14ac:dyDescent="0.25">
      <c r="A53" s="14" t="s">
        <v>54</v>
      </c>
      <c r="B53" s="15">
        <v>0</v>
      </c>
      <c r="C53" s="30"/>
      <c r="E53" s="9"/>
      <c r="H53" s="8"/>
      <c r="I53" s="8"/>
    </row>
    <row r="54" spans="1:9" hidden="1" x14ac:dyDescent="0.25">
      <c r="A54" s="14" t="s">
        <v>55</v>
      </c>
      <c r="B54" s="15">
        <v>0</v>
      </c>
      <c r="C54" s="30"/>
      <c r="E54" s="9"/>
      <c r="H54" s="8"/>
      <c r="I54" s="8"/>
    </row>
    <row r="55" spans="1:9" ht="31.5" hidden="1" x14ac:dyDescent="0.25">
      <c r="A55" s="14" t="s">
        <v>56</v>
      </c>
      <c r="B55" s="15">
        <v>0</v>
      </c>
      <c r="C55" s="30"/>
      <c r="E55" s="9"/>
      <c r="H55" s="8"/>
      <c r="I55" s="8"/>
    </row>
    <row r="56" spans="1:9" hidden="1" x14ac:dyDescent="0.25">
      <c r="A56" s="14" t="s">
        <v>57</v>
      </c>
      <c r="B56" s="34">
        <v>0</v>
      </c>
      <c r="C56" s="30"/>
      <c r="E56" s="9"/>
      <c r="H56" s="8"/>
      <c r="I56" s="8"/>
    </row>
    <row r="57" spans="1:9" x14ac:dyDescent="0.25">
      <c r="A57" s="28" t="s">
        <v>58</v>
      </c>
      <c r="B57" s="23">
        <f>+B46+B47+B48+B49+B50-B51-B52-B53-B54-B55-B56</f>
        <v>0</v>
      </c>
      <c r="C57" s="30"/>
      <c r="D57" s="8">
        <f>+D44-D45</f>
        <v>0</v>
      </c>
      <c r="E57" s="9"/>
      <c r="H57" s="8"/>
      <c r="I57" s="8"/>
    </row>
    <row r="58" spans="1:9" x14ac:dyDescent="0.25">
      <c r="A58" s="25"/>
      <c r="B58" s="8"/>
      <c r="C58" s="30"/>
      <c r="E58" s="9"/>
      <c r="H58" s="8"/>
      <c r="I58" s="8"/>
    </row>
    <row r="59" spans="1:9" ht="31.5" x14ac:dyDescent="0.25">
      <c r="A59" s="14" t="s">
        <v>59</v>
      </c>
      <c r="B59" s="15">
        <f>+B27+B43</f>
        <v>-26380423.690000016</v>
      </c>
      <c r="C59" s="30"/>
      <c r="E59" s="9"/>
      <c r="H59" s="8"/>
      <c r="I59" s="8"/>
    </row>
    <row r="60" spans="1:9" x14ac:dyDescent="0.25">
      <c r="A60" s="14" t="s">
        <v>60</v>
      </c>
      <c r="B60" s="34">
        <f>+'[1]Efectivo y Equivalente a efecti'!E25</f>
        <v>145936023.15000001</v>
      </c>
      <c r="C60" s="30"/>
      <c r="D60" s="8" t="s">
        <v>61</v>
      </c>
      <c r="E60" s="9"/>
      <c r="H60" s="8"/>
      <c r="I60" s="8"/>
    </row>
    <row r="61" spans="1:9" x14ac:dyDescent="0.25">
      <c r="A61" s="22" t="s">
        <v>62</v>
      </c>
      <c r="B61" s="23">
        <f>B59+B60</f>
        <v>119555599.45999999</v>
      </c>
      <c r="C61" s="30"/>
      <c r="D61" s="8" t="s">
        <v>63</v>
      </c>
      <c r="E61" s="9"/>
      <c r="H61" s="8"/>
      <c r="I61" s="8"/>
    </row>
    <row r="62" spans="1:9" x14ac:dyDescent="0.25">
      <c r="A62" s="7"/>
      <c r="B62" s="8"/>
      <c r="C62" s="30"/>
      <c r="E62" s="39"/>
      <c r="H62" s="8"/>
      <c r="I62" s="8"/>
    </row>
    <row r="63" spans="1:9" x14ac:dyDescent="0.25">
      <c r="A63" s="7"/>
      <c r="B63" s="18"/>
      <c r="C63" s="30"/>
      <c r="D63" s="7"/>
      <c r="E63" s="40"/>
      <c r="H63" s="8"/>
      <c r="I63" s="8"/>
    </row>
    <row r="64" spans="1:9" x14ac:dyDescent="0.25">
      <c r="A64" s="41"/>
      <c r="B64" s="8"/>
      <c r="C64" s="30"/>
      <c r="E64" s="40"/>
      <c r="H64" s="8"/>
      <c r="I64" s="8"/>
    </row>
    <row r="65" spans="1:9" x14ac:dyDescent="0.25">
      <c r="A65" s="41"/>
      <c r="B65" s="8"/>
      <c r="C65" s="30"/>
      <c r="E65" s="40"/>
      <c r="H65" s="8"/>
      <c r="I65" s="8"/>
    </row>
    <row r="66" spans="1:9" x14ac:dyDescent="0.25">
      <c r="A66" s="41"/>
      <c r="B66" s="8"/>
      <c r="C66" s="30"/>
      <c r="E66" s="40"/>
      <c r="H66" s="8"/>
      <c r="I66" s="8"/>
    </row>
    <row r="67" spans="1:9" x14ac:dyDescent="0.25">
      <c r="A67" s="41"/>
      <c r="B67" s="8"/>
      <c r="C67" s="30"/>
      <c r="E67" s="40"/>
      <c r="H67" s="8"/>
      <c r="I67" s="8"/>
    </row>
    <row r="68" spans="1:9" x14ac:dyDescent="0.25">
      <c r="B68" s="8"/>
      <c r="H68" s="8"/>
      <c r="I68" s="8"/>
    </row>
    <row r="70" spans="1:9" x14ac:dyDescent="0.25">
      <c r="A70" s="42" t="s">
        <v>64</v>
      </c>
    </row>
    <row r="71" spans="1:9" x14ac:dyDescent="0.25">
      <c r="A71" s="43" t="s">
        <v>65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F8B6C-9E0A-4608-A4A6-1E69DE33B9A4}">
  <dimension ref="A1:L48"/>
  <sheetViews>
    <sheetView topLeftCell="A7" workbookViewId="0"/>
  </sheetViews>
  <sheetFormatPr baseColWidth="10" defaultColWidth="11.42578125" defaultRowHeight="15.75" x14ac:dyDescent="0.25"/>
  <cols>
    <col min="1" max="1" width="43.85546875" style="5" customWidth="1"/>
    <col min="2" max="2" width="22" style="7" bestFit="1" customWidth="1"/>
    <col min="3" max="3" width="18.7109375" style="82" customWidth="1"/>
    <col min="4" max="4" width="19.7109375" style="82" customWidth="1"/>
    <col min="5" max="5" width="16.28515625" style="8" bestFit="1" customWidth="1"/>
    <col min="6" max="6" width="43.5703125" style="7" bestFit="1" customWidth="1"/>
    <col min="7" max="7" width="14.42578125" style="8" bestFit="1" customWidth="1"/>
    <col min="8" max="8" width="12.140625" style="8" bestFit="1" customWidth="1"/>
    <col min="9" max="11" width="11.5703125" style="6" bestFit="1" customWidth="1"/>
    <col min="12" max="16384" width="11.42578125" style="5"/>
  </cols>
  <sheetData>
    <row r="1" spans="1:12" x14ac:dyDescent="0.25">
      <c r="A1" s="44"/>
      <c r="B1" s="45"/>
      <c r="C1" s="46"/>
      <c r="D1" s="47"/>
    </row>
    <row r="2" spans="1:12" x14ac:dyDescent="0.25">
      <c r="A2" s="44"/>
      <c r="B2" s="45"/>
      <c r="C2" s="46"/>
      <c r="D2" s="47"/>
    </row>
    <row r="3" spans="1:12" x14ac:dyDescent="0.25">
      <c r="A3" s="44"/>
      <c r="B3" s="45"/>
      <c r="C3" s="46"/>
      <c r="D3" s="47"/>
    </row>
    <row r="4" spans="1:12" ht="19.5" x14ac:dyDescent="0.25">
      <c r="A4" s="44"/>
      <c r="B4" s="48" t="s">
        <v>66</v>
      </c>
      <c r="C4" s="49"/>
      <c r="D4" s="47"/>
    </row>
    <row r="5" spans="1:12" ht="19.5" x14ac:dyDescent="0.25">
      <c r="A5" s="44"/>
      <c r="B5" s="50" t="s">
        <v>67</v>
      </c>
      <c r="C5" s="49"/>
      <c r="D5" s="47"/>
    </row>
    <row r="6" spans="1:12" ht="18.75" x14ac:dyDescent="0.25">
      <c r="B6" s="51"/>
      <c r="C6" s="52"/>
      <c r="D6" s="47"/>
    </row>
    <row r="7" spans="1:12" x14ac:dyDescent="0.25">
      <c r="A7" s="44"/>
      <c r="B7" s="53"/>
      <c r="C7" s="54"/>
      <c r="D7" s="47"/>
    </row>
    <row r="8" spans="1:12" ht="18" x14ac:dyDescent="0.25">
      <c r="A8" s="44"/>
      <c r="B8" s="55" t="s">
        <v>68</v>
      </c>
      <c r="C8" s="56"/>
      <c r="D8" s="47"/>
    </row>
    <row r="9" spans="1:12" ht="18" x14ac:dyDescent="0.25">
      <c r="A9" s="57"/>
      <c r="B9" s="58" t="s">
        <v>69</v>
      </c>
      <c r="C9" s="56"/>
      <c r="D9" s="47"/>
      <c r="L9" s="59"/>
    </row>
    <row r="10" spans="1:12" x14ac:dyDescent="0.25">
      <c r="A10" s="57"/>
      <c r="B10" s="60" t="s">
        <v>70</v>
      </c>
      <c r="C10" s="61"/>
      <c r="D10" s="47"/>
      <c r="L10" s="59"/>
    </row>
    <row r="11" spans="1:12" x14ac:dyDescent="0.25">
      <c r="A11" s="57"/>
      <c r="B11" s="62"/>
      <c r="C11" s="63"/>
      <c r="D11" s="47"/>
      <c r="L11" s="59"/>
    </row>
    <row r="12" spans="1:12" x14ac:dyDescent="0.25">
      <c r="A12" s="3"/>
      <c r="B12" s="3"/>
      <c r="L12" s="59"/>
    </row>
    <row r="13" spans="1:12" x14ac:dyDescent="0.25">
      <c r="B13" s="10"/>
      <c r="C13" s="64"/>
    </row>
    <row r="14" spans="1:12" x14ac:dyDescent="0.25">
      <c r="A14" s="65" t="s">
        <v>71</v>
      </c>
      <c r="C14" s="64"/>
      <c r="L14" s="59"/>
    </row>
    <row r="15" spans="1:12" hidden="1" x14ac:dyDescent="0.25">
      <c r="A15" s="66" t="s">
        <v>72</v>
      </c>
      <c r="B15" s="67">
        <v>0</v>
      </c>
      <c r="C15" s="64"/>
    </row>
    <row r="16" spans="1:12" x14ac:dyDescent="0.25">
      <c r="A16" s="66" t="s">
        <v>73</v>
      </c>
      <c r="B16" s="68">
        <f>+'[1]Ejecucion Presupuestaria'!G15</f>
        <v>49862013.979999997</v>
      </c>
      <c r="C16" s="69">
        <f>+'[1]Ejecucion Presupuestaria'!G15</f>
        <v>49862013.979999997</v>
      </c>
      <c r="G16" s="13"/>
    </row>
    <row r="17" spans="1:4" x14ac:dyDescent="0.25">
      <c r="A17" s="66" t="s">
        <v>74</v>
      </c>
      <c r="B17" s="68">
        <f>+'[1]Ejecucion Presupuestaria'!G14</f>
        <v>50809840.969999999</v>
      </c>
      <c r="C17" s="69">
        <f>+'[1]Ejecucion Presupuestaria'!G14</f>
        <v>50809840.969999999</v>
      </c>
    </row>
    <row r="18" spans="1:4" x14ac:dyDescent="0.25">
      <c r="A18" s="66" t="s">
        <v>75</v>
      </c>
      <c r="B18" s="68">
        <f>+'[1]Ejecucion Presupuestaria'!J14</f>
        <v>0</v>
      </c>
      <c r="C18" s="69"/>
    </row>
    <row r="19" spans="1:4" x14ac:dyDescent="0.25">
      <c r="A19" s="65" t="s">
        <v>76</v>
      </c>
      <c r="B19" s="70">
        <f>SUM(B15:B18)</f>
        <v>100671854.94999999</v>
      </c>
      <c r="C19" s="69"/>
    </row>
    <row r="20" spans="1:4" x14ac:dyDescent="0.25">
      <c r="A20" s="71"/>
      <c r="B20" s="72"/>
      <c r="C20" s="69"/>
      <c r="D20" s="73"/>
    </row>
    <row r="21" spans="1:4" x14ac:dyDescent="0.25">
      <c r="A21" s="74" t="s">
        <v>77</v>
      </c>
      <c r="C21" s="69"/>
    </row>
    <row r="22" spans="1:4" x14ac:dyDescent="0.25">
      <c r="A22" s="66" t="s">
        <v>78</v>
      </c>
      <c r="B22" s="73">
        <f>+'[1]Ejecucion Presupuestaria'!Q6</f>
        <v>76583240.390000001</v>
      </c>
      <c r="C22" s="69">
        <f>+'[1]Ejecucion Presupuestaria'!Q6</f>
        <v>76583240.390000001</v>
      </c>
    </row>
    <row r="23" spans="1:4" x14ac:dyDescent="0.25">
      <c r="A23" s="66" t="s">
        <v>79</v>
      </c>
      <c r="B23" s="73"/>
      <c r="C23" s="69"/>
    </row>
    <row r="24" spans="1:4" x14ac:dyDescent="0.25">
      <c r="A24" s="66" t="s">
        <v>80</v>
      </c>
      <c r="B24" s="73">
        <f>+'[1]Consumo x Inventario'!C22</f>
        <v>0</v>
      </c>
      <c r="C24" s="69">
        <f>+'[1]Ejecucion Presupuestaria'!Q8</f>
        <v>29317629.620000001</v>
      </c>
    </row>
    <row r="25" spans="1:4" x14ac:dyDescent="0.25">
      <c r="A25" s="66" t="s">
        <v>81</v>
      </c>
      <c r="B25" s="73">
        <f>+'[1]Activo Fijo'!D23+'[1]Pagos Anticipados '!L20</f>
        <v>0</v>
      </c>
      <c r="C25" s="69">
        <f>+'[1]Activo Fijo'!D23+'[1]Pagos Anticipados '!L20</f>
        <v>0</v>
      </c>
    </row>
    <row r="26" spans="1:4" x14ac:dyDescent="0.25">
      <c r="A26" s="66" t="s">
        <v>82</v>
      </c>
      <c r="B26" s="67"/>
      <c r="C26" s="69"/>
    </row>
    <row r="27" spans="1:4" x14ac:dyDescent="0.25">
      <c r="A27" s="66" t="s">
        <v>83</v>
      </c>
      <c r="B27" s="68">
        <f>+'[1]Ejecucion Presupuestaria'!Q7-B28</f>
        <v>0</v>
      </c>
      <c r="C27" s="69">
        <f>+'[1]Ejecucion Presupuestaria'!Q7</f>
        <v>0</v>
      </c>
    </row>
    <row r="28" spans="1:4" x14ac:dyDescent="0.25">
      <c r="A28" s="66" t="s">
        <v>84</v>
      </c>
      <c r="B28" s="68">
        <f>+'[1]Ejecucion Presupuestaria'!J183</f>
        <v>0</v>
      </c>
      <c r="C28" s="69"/>
    </row>
    <row r="29" spans="1:4" x14ac:dyDescent="0.25">
      <c r="A29" s="65" t="s">
        <v>85</v>
      </c>
      <c r="B29" s="75">
        <f>SUM(B22:B28)</f>
        <v>76583240.390000001</v>
      </c>
      <c r="C29" s="69"/>
    </row>
    <row r="30" spans="1:4" x14ac:dyDescent="0.25">
      <c r="A30" s="71"/>
      <c r="B30" s="72"/>
      <c r="C30" s="69"/>
    </row>
    <row r="31" spans="1:4" x14ac:dyDescent="0.25">
      <c r="A31" s="66" t="s">
        <v>86</v>
      </c>
      <c r="B31" s="67" t="s">
        <v>87</v>
      </c>
      <c r="C31" s="69"/>
    </row>
    <row r="32" spans="1:4" x14ac:dyDescent="0.25">
      <c r="A32" s="71"/>
      <c r="C32" s="69"/>
    </row>
    <row r="33" spans="1:3" x14ac:dyDescent="0.25">
      <c r="A33" s="66" t="s">
        <v>88</v>
      </c>
      <c r="B33" s="67">
        <v>0</v>
      </c>
      <c r="C33" s="69">
        <f>+'[1]Ejecucion Presupuestaria'!Q9</f>
        <v>15110420.66</v>
      </c>
    </row>
    <row r="34" spans="1:3" x14ac:dyDescent="0.25">
      <c r="A34" s="71"/>
      <c r="C34" s="69"/>
    </row>
    <row r="35" spans="1:3" x14ac:dyDescent="0.25">
      <c r="A35" s="65" t="s">
        <v>89</v>
      </c>
      <c r="B35" s="76">
        <f>+B19-B29</f>
        <v>24088614.559999987</v>
      </c>
      <c r="C35" s="69">
        <f>+B35-'[1]Flujo de Efectivo Mensual'!B59</f>
        <v>24088614.559999987</v>
      </c>
    </row>
    <row r="36" spans="1:3" x14ac:dyDescent="0.25">
      <c r="A36" s="71"/>
      <c r="B36" s="72"/>
      <c r="C36" s="69"/>
    </row>
    <row r="37" spans="1:3" x14ac:dyDescent="0.25">
      <c r="A37" s="77" t="s">
        <v>90</v>
      </c>
      <c r="C37" s="69"/>
    </row>
    <row r="38" spans="1:3" x14ac:dyDescent="0.25">
      <c r="A38" s="66" t="s">
        <v>91</v>
      </c>
      <c r="B38" s="67">
        <v>0</v>
      </c>
      <c r="C38" s="69"/>
    </row>
    <row r="39" spans="1:3" x14ac:dyDescent="0.25">
      <c r="A39" s="66" t="s">
        <v>92</v>
      </c>
      <c r="B39" s="67">
        <v>0</v>
      </c>
      <c r="C39" s="69"/>
    </row>
    <row r="40" spans="1:3" ht="16.5" thickBot="1" x14ac:dyDescent="0.3">
      <c r="A40" s="78"/>
      <c r="B40" s="79">
        <v>0</v>
      </c>
      <c r="C40" s="69"/>
    </row>
    <row r="41" spans="1:3" ht="16.5" thickTop="1" x14ac:dyDescent="0.25">
      <c r="A41" s="71"/>
      <c r="C41" s="69"/>
    </row>
    <row r="42" spans="1:3" x14ac:dyDescent="0.25">
      <c r="A42" s="80"/>
      <c r="C42" s="69"/>
    </row>
    <row r="43" spans="1:3" x14ac:dyDescent="0.25">
      <c r="A43" s="80"/>
      <c r="C43" s="81"/>
    </row>
    <row r="44" spans="1:3" x14ac:dyDescent="0.25">
      <c r="A44" s="80"/>
      <c r="C44" s="81"/>
    </row>
    <row r="45" spans="1:3" x14ac:dyDescent="0.25">
      <c r="A45" s="80"/>
      <c r="C45" s="81"/>
    </row>
    <row r="46" spans="1:3" x14ac:dyDescent="0.25">
      <c r="C46" s="81"/>
    </row>
    <row r="47" spans="1:3" x14ac:dyDescent="0.25">
      <c r="A47" s="42" t="s">
        <v>64</v>
      </c>
      <c r="C47" s="81"/>
    </row>
    <row r="48" spans="1:3" x14ac:dyDescent="0.25">
      <c r="A48" s="43" t="s">
        <v>65</v>
      </c>
    </row>
  </sheetData>
  <mergeCells count="1">
    <mergeCell ref="A12:B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Estado de Flujo</vt:lpstr>
      <vt:lpstr>Estado de Rendimiento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Cynthia Ginette Payano Reyes</dc:creator>
  <cp:keywords/>
  <dc:description/>
  <cp:lastModifiedBy>Ruddy Contreras</cp:lastModifiedBy>
  <dcterms:created xsi:type="dcterms:W3CDTF">2025-05-07T22:29:24Z</dcterms:created>
  <dcterms:modified xsi:type="dcterms:W3CDTF">2025-05-20T20:03:23Z</dcterms:modified>
  <cp:category/>
</cp:coreProperties>
</file>