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\\192.168.200.20\v\OFICINA LIBRE ACCESO\- - - - 2025\03 - Marzo\Excell\"/>
    </mc:Choice>
  </mc:AlternateContent>
  <xr:revisionPtr revIDLastSave="0" documentId="14_{31EB3986-FBA1-4FE9-81CC-348F44FBC405}" xr6:coauthVersionLast="47" xr6:coauthVersionMax="47" xr10:uidLastSave="{00000000-0000-0000-0000-000000000000}"/>
  <bookViews>
    <workbookView xWindow="-120" yWindow="-120" windowWidth="20730" windowHeight="11160" activeTab="1" xr2:uid="{00000000-000D-0000-FFFF-FFFF00000000}"/>
  </bookViews>
  <sheets>
    <sheet name="Balance General" sheetId="1" r:id="rId1"/>
    <sheet name="Estado Flujo de Efectivo" sheetId="3" r:id="rId2"/>
    <sheet name="Estado de Rendimiento" sheetId="2" r:id="rId3"/>
  </sheets>
  <externalReferences>
    <externalReference r:id="rId4"/>
    <externalReference r:id="rId5"/>
    <externalReference r:id="rId6"/>
  </externalReferences>
  <definedNames>
    <definedName name="_xlnm.Print_Area" localSheetId="0">'Balance General'!$A$2:$F$77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63" i="3" l="1"/>
  <c r="C59" i="3"/>
  <c r="C45" i="3"/>
  <c r="C29" i="3"/>
  <c r="D36" i="2"/>
  <c r="C32" i="2"/>
  <c r="C31" i="2"/>
  <c r="D30" i="2"/>
  <c r="C30" i="2"/>
  <c r="D28" i="2"/>
  <c r="C28" i="2"/>
  <c r="D27" i="2"/>
  <c r="C27" i="2"/>
  <c r="D25" i="2"/>
  <c r="C25" i="2"/>
  <c r="C22" i="2"/>
  <c r="C38" i="2" s="1"/>
  <c r="D38" i="2" s="1"/>
  <c r="C21" i="2"/>
  <c r="D20" i="2"/>
  <c r="C20" i="2"/>
  <c r="D19" i="2"/>
  <c r="C19" i="2"/>
  <c r="L1048574" i="1"/>
  <c r="K1048574" i="1"/>
  <c r="J1048574" i="1"/>
  <c r="D62" i="1"/>
  <c r="D61" i="1"/>
  <c r="D59" i="1"/>
  <c r="D54" i="1"/>
  <c r="G41" i="1"/>
  <c r="D41" i="1" s="1"/>
  <c r="D37" i="1"/>
  <c r="D28" i="1"/>
  <c r="D31" i="1" s="1"/>
  <c r="D19" i="1"/>
  <c r="D18" i="1"/>
  <c r="D17" i="1"/>
  <c r="D14" i="1"/>
  <c r="D45" i="1" l="1"/>
  <c r="D56" i="1" s="1"/>
  <c r="D64" i="1"/>
  <c r="D21" i="1"/>
  <c r="D33" i="1" s="1"/>
  <c r="D65" i="1" l="1"/>
</calcChain>
</file>

<file path=xl/sharedStrings.xml><?xml version="1.0" encoding="utf-8"?>
<sst xmlns="http://schemas.openxmlformats.org/spreadsheetml/2006/main" count="140" uniqueCount="128">
  <si>
    <t>SERVICIO NACIONAL DE SALUD</t>
  </si>
  <si>
    <t>HOSPITAL UNIIVERSITARIO DOCENTE  TRAUMATOLOGICO DR. NEY ARIAS LORA</t>
  </si>
  <si>
    <t xml:space="preserve"> Balance General</t>
  </si>
  <si>
    <t xml:space="preserve"> Al _31__de_  Marzo   _del__2025</t>
  </si>
  <si>
    <t xml:space="preserve">   ( VALORES ES RD$)</t>
  </si>
  <si>
    <t>Activos</t>
  </si>
  <si>
    <t>Activos corrientes</t>
  </si>
  <si>
    <t xml:space="preserve">Efectivo y equivalente de efectivo (Notas 7) </t>
  </si>
  <si>
    <t>Inversiones a corto plazo (Nota 8)</t>
  </si>
  <si>
    <t>Porción corriente de documentos por cobrar (Nota 9)</t>
  </si>
  <si>
    <t>Cuenta por cobrar a corto plazo (Notas 8)</t>
  </si>
  <si>
    <t>Inventarios (Nota 9)</t>
  </si>
  <si>
    <t>Pagos anticipados (Nota 10)</t>
  </si>
  <si>
    <t>Otros activos corrientes (Nota 11)</t>
  </si>
  <si>
    <t>Total activos corrientes</t>
  </si>
  <si>
    <t>Activos no corrientes</t>
  </si>
  <si>
    <t>Cuentas por cobrar a largo plazo (Notas 14)</t>
  </si>
  <si>
    <t>Documentos por cobrar (Nota 15)</t>
  </si>
  <si>
    <t>Inversiones a largo plazo (Nota 16)</t>
  </si>
  <si>
    <t>Otros activos financieros (Notas 17)</t>
  </si>
  <si>
    <t>Propiedad, planta y equipo neto (Nota 11)</t>
  </si>
  <si>
    <t>Activos intangibles (Nota 19)</t>
  </si>
  <si>
    <t>Otros activos no financieros (Nota 20)</t>
  </si>
  <si>
    <t>Total activos no corrientes</t>
  </si>
  <si>
    <t>Total activos</t>
  </si>
  <si>
    <t>Pasivos corrientes</t>
  </si>
  <si>
    <t>Ingresos x ARS Marzo</t>
  </si>
  <si>
    <t>Sobregiro bancario (Nota 21)</t>
  </si>
  <si>
    <t>Cuentas por pagar a corto plazo (Nota 12)</t>
  </si>
  <si>
    <t xml:space="preserve"> Préstamos a corto plazo (Nota 23)</t>
  </si>
  <si>
    <t xml:space="preserve">Parte corriente de préstamos a largo plazo (Nota 24) </t>
  </si>
  <si>
    <t>Retenciones y acumulaciones por pagar (Nota 25)</t>
  </si>
  <si>
    <t xml:space="preserve"> Provisiones a corto plazo (Nota 26)</t>
  </si>
  <si>
    <t>Beneficios a empleados a corto plazo (Nota 27)</t>
  </si>
  <si>
    <t xml:space="preserve"> Pensiones (Nota 28)</t>
  </si>
  <si>
    <t>Otros pasivos corrientes (Nota 29)</t>
  </si>
  <si>
    <t>Total pasivos corrientes</t>
  </si>
  <si>
    <t>Pasivos no corrientes</t>
  </si>
  <si>
    <t>Cuentas por pagar a largo plazo (Nota 30)</t>
  </si>
  <si>
    <t>Préstamos a largo plazo (Nota 31)</t>
  </si>
  <si>
    <t xml:space="preserve">Instrumentos de deuda (Nota 32) </t>
  </si>
  <si>
    <t>Provisiones a largo plazo (Nota 33)</t>
  </si>
  <si>
    <t>Beneficios a empleados a largo plazo (Nota 34)</t>
  </si>
  <si>
    <t xml:space="preserve"> Otros pasivos no corrientes (Nota 35)</t>
  </si>
  <si>
    <t>Total pasivos no corrientes</t>
  </si>
  <si>
    <t>Total pasivos</t>
  </si>
  <si>
    <t>Activos Netos/Patrimonio (Notas 13)</t>
  </si>
  <si>
    <t>Capital</t>
  </si>
  <si>
    <t>Reservas</t>
  </si>
  <si>
    <t>Resultado del período (ahorro / desahorro)</t>
  </si>
  <si>
    <t>Resultado acumulado</t>
  </si>
  <si>
    <t>Intereses minoritarios</t>
  </si>
  <si>
    <t>Patrimonio Neto</t>
  </si>
  <si>
    <t>Total Activos Netos/Patrimonio mas Pasivos</t>
  </si>
  <si>
    <t>Licda. Cynthia Payano</t>
  </si>
  <si>
    <t xml:space="preserve"> Gerente de Contabilidad</t>
  </si>
  <si>
    <t>HOSPITAL  UNIVERSITARIO DOCENTE TRAUMATOLOGICO DR. NEY ARIAS LORA</t>
  </si>
  <si>
    <t>Estado de Rendimiento Financiero</t>
  </si>
  <si>
    <t>Ingresos (Notas 14)</t>
  </si>
  <si>
    <t>Impuestos</t>
  </si>
  <si>
    <t>Ingresos por transacciones con contraprestación</t>
  </si>
  <si>
    <t>Transferencias y donaciones</t>
  </si>
  <si>
    <t>Recargos, multas y otros ingresos</t>
  </si>
  <si>
    <t>Total ingresos</t>
  </si>
  <si>
    <t>Gastos (Notas 15, 16, 17, 18, 19, )</t>
  </si>
  <si>
    <t>Sueldos, salarios y beneficios a empleados</t>
  </si>
  <si>
    <t>Subvenciones y otros pagos por transferencias</t>
  </si>
  <si>
    <t>Suministros y material para consumo</t>
  </si>
  <si>
    <t>Gasto de depreciación y amortización</t>
  </si>
  <si>
    <t>Deterioro del valor de propiedad, planta y equipo</t>
  </si>
  <si>
    <t>Otros gastos</t>
  </si>
  <si>
    <t>Gastos financieros</t>
  </si>
  <si>
    <t>Total gastos</t>
  </si>
  <si>
    <t>Ganancia (perdida) por diferencia cambiaria</t>
  </si>
  <si>
    <t>0 (0)</t>
  </si>
  <si>
    <t>Participación en resultado de asociadas</t>
  </si>
  <si>
    <t>Atribuible a:</t>
  </si>
  <si>
    <t>Propietarios de la entidad controladora</t>
  </si>
  <si>
    <t>Hospital Universitario Docente Traumatologico Dr. Ney Arias Lora</t>
  </si>
  <si>
    <t>Estado de Flujo de Efectivo</t>
  </si>
  <si>
    <t>Del Ejercicio Terminado  al 31 de Marzo 2025</t>
  </si>
  <si>
    <t>(Valores en RD$)</t>
  </si>
  <si>
    <t>Flujo de efectivo procedentes de actividades operativas</t>
  </si>
  <si>
    <t>Cobros impuestos</t>
  </si>
  <si>
    <t>Contribuciones de la seguridad social</t>
  </si>
  <si>
    <t>Cobros por venta de bienes y servicios y arrendamientos</t>
  </si>
  <si>
    <t xml:space="preserve">Cobros de subvenciones, transferencias, y otras asignaciones </t>
  </si>
  <si>
    <t>Cobros de seguros por primas, reclamos y otros</t>
  </si>
  <si>
    <t>Cobros por contratos mantenidos para negocios o intercambio</t>
  </si>
  <si>
    <t>Cobros de intereses financieros</t>
  </si>
  <si>
    <t>Otros cobros</t>
  </si>
  <si>
    <t xml:space="preserve">Pagos a otras entidades para financiar sus operaciones (Transferencias) </t>
  </si>
  <si>
    <t>Pagos a los trabajadores o en beneficio de ellos</t>
  </si>
  <si>
    <t xml:space="preserve">Pagos por contribuciones a la seguridad social </t>
  </si>
  <si>
    <t>Pagos de pensiones y jubilaciones</t>
  </si>
  <si>
    <t>Pagos a proveedores</t>
  </si>
  <si>
    <t>Pagos por contratos mantenidos para negocios o intercambio</t>
  </si>
  <si>
    <t>Pagos de intereses</t>
  </si>
  <si>
    <t>Otros pagos</t>
  </si>
  <si>
    <t>Flujos de efectivo netos de las actividades de operación</t>
  </si>
  <si>
    <t>Flujos de efectivo de las actividades de inversión</t>
  </si>
  <si>
    <t>Cobros por venta de propiedad, planta y equipo</t>
  </si>
  <si>
    <t>Cobros por venta de intangibles y otros activos de largo plazo</t>
  </si>
  <si>
    <t xml:space="preserve">Cobros por títulos patrimoniales o de deuda y participación en asociaciones </t>
  </si>
  <si>
    <t>Cobros por reembolsos de préstamos o anticipos hechos a terceros</t>
  </si>
  <si>
    <t xml:space="preserve">Cobros por conceptos de contratos a futuro, a plazo, opciones o permuta </t>
  </si>
  <si>
    <t>Pagos por adquisición de propiedad, planta y equipo</t>
  </si>
  <si>
    <t xml:space="preserve">Pagos por adquisición de intangibles y otros activos de largo plazo </t>
  </si>
  <si>
    <t>Pagos por adquisición de títulos patrimoniales o de deuda y participación en asociaciones</t>
  </si>
  <si>
    <t xml:space="preserve">Pagos por otorgamiento de préstamos o anticipos hechos a terceros </t>
  </si>
  <si>
    <t xml:space="preserve">Pagos por conceptos de contratos a futuro, a plazo, opciones o permuta </t>
  </si>
  <si>
    <t>Pagos por costos de construcciones y desarrollos en proceso</t>
  </si>
  <si>
    <t>Flujos de efectivo netos por las actividades de inversión</t>
  </si>
  <si>
    <t>Flujos de efectivo de las actividades de financiación</t>
  </si>
  <si>
    <t>Cobro por emisión de títulos de deudas, bonos</t>
  </si>
  <si>
    <t>Cobro por préstamos, pagarés, hipotecas</t>
  </si>
  <si>
    <t>Cobro por aporte de accionista</t>
  </si>
  <si>
    <t xml:space="preserve">Cobro de los arrendatarios por contratos de arrendamientos financieros </t>
  </si>
  <si>
    <t>Pago reembolso en efectivo de los montos recibidos en emisión de títulos de deudas, bonos</t>
  </si>
  <si>
    <t>Pago reembolso en efectivo de los montos recibidos en préstamos, pagarés, hipotecas</t>
  </si>
  <si>
    <t xml:space="preserve">Pago reembolso de efectivo recibió por aporte de accionista </t>
  </si>
  <si>
    <t>Pago por distribución/dividendos al gobierno</t>
  </si>
  <si>
    <t>Pago de los arrendatarios por contratos de arrendamientos financieros</t>
  </si>
  <si>
    <t xml:space="preserve"> Otros pagos</t>
  </si>
  <si>
    <t>Flujos de efectivo netos por las actividades de financiación</t>
  </si>
  <si>
    <t xml:space="preserve">Incremento/(Disminución) neta en el efectivo y equivalentes al efectivo </t>
  </si>
  <si>
    <t>Efectivo y equivalentes al efectivo al principio del periodo</t>
  </si>
  <si>
    <t>Efectivo y equivalentes al efectivo al final del periodo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</si>
</sst>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(* #,##0_);_(* \(#,##0\);_(* &quot;-&quot;_);_(@_)"/>
    <numFmt numFmtId="43" formatCode="_(* #,##0.00_);_(* \(#,##0.00\);_(* &quot;-&quot;??_);_(@_)"/>
    <numFmt numFmtId="164" formatCode="_-* #,##0.00\ _€_-;\-* #,##0.00\ _€_-;_-* &quot;-&quot;??\ _€_-;_-@_-"/>
    <numFmt numFmtId="165" formatCode="#,##0.00000000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5"/>
      <color theme="8" tint="-0.249977111117893"/>
      <name val="Arial"/>
      <family val="2"/>
    </font>
    <font>
      <b/>
      <sz val="12"/>
      <color theme="4"/>
      <name val="Arial"/>
      <family val="2"/>
    </font>
    <font>
      <b/>
      <sz val="15"/>
      <color rgb="FF00B050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b/>
      <sz val="12"/>
      <color rgb="FF231F20"/>
      <name val="Times New Roman"/>
      <family val="1"/>
    </font>
    <font>
      <sz val="12"/>
      <color rgb="FF231F20"/>
      <name val="Times New Roman"/>
      <family val="1"/>
    </font>
    <font>
      <sz val="12"/>
      <color theme="1"/>
      <name val="Times New Roman"/>
      <family val="1"/>
    </font>
    <font>
      <sz val="12"/>
      <name val="Times New Roman"/>
      <family val="1"/>
    </font>
    <font>
      <b/>
      <u/>
      <sz val="12"/>
      <color rgb="FF231F20"/>
      <name val="Times New Roman"/>
      <family val="1"/>
    </font>
    <font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5"/>
      <name val="Arial"/>
      <family val="2"/>
    </font>
    <font>
      <i/>
      <sz val="14"/>
      <name val="Arial"/>
      <family val="2"/>
    </font>
    <font>
      <b/>
      <sz val="12"/>
      <name val="Times New Roman"/>
      <family val="1"/>
    </font>
    <font>
      <b/>
      <sz val="12"/>
      <color theme="0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theme="4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03">
    <xf numFmtId="0" fontId="0" fillId="0" borderId="0" xfId="0"/>
    <xf numFmtId="0" fontId="0" fillId="2" borderId="0" xfId="0" applyFill="1" applyAlignment="1">
      <alignment vertical="center"/>
    </xf>
    <xf numFmtId="0" fontId="2" fillId="2" borderId="0" xfId="0" applyFont="1" applyFill="1" applyAlignment="1">
      <alignment vertical="center"/>
    </xf>
    <xf numFmtId="0" fontId="0" fillId="2" borderId="0" xfId="0" applyFill="1" applyBorder="1" applyAlignment="1">
      <alignment vertical="center"/>
    </xf>
    <xf numFmtId="43" fontId="3" fillId="0" borderId="0" xfId="1" applyFont="1"/>
    <xf numFmtId="43" fontId="4" fillId="0" borderId="0" xfId="1" applyFont="1"/>
    <xf numFmtId="0" fontId="4" fillId="0" borderId="0" xfId="0" applyFont="1"/>
    <xf numFmtId="0" fontId="5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6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vertical="center"/>
    </xf>
    <xf numFmtId="0" fontId="8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vertical="center"/>
    </xf>
    <xf numFmtId="43" fontId="4" fillId="0" borderId="0" xfId="0" applyNumberFormat="1" applyFont="1"/>
    <xf numFmtId="0" fontId="2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vertical="center"/>
    </xf>
    <xf numFmtId="0" fontId="10" fillId="0" borderId="0" xfId="0" applyFont="1" applyAlignment="1">
      <alignment vertical="center" wrapText="1"/>
    </xf>
    <xf numFmtId="0" fontId="4" fillId="0" borderId="0" xfId="0" applyFont="1" applyAlignment="1">
      <alignment vertical="center" wrapText="1"/>
    </xf>
    <xf numFmtId="0" fontId="11" fillId="0" borderId="0" xfId="0" applyFont="1" applyAlignment="1">
      <alignment horizontal="left" vertical="center" wrapText="1" indent="1"/>
    </xf>
    <xf numFmtId="43" fontId="12" fillId="0" borderId="0" xfId="0" applyNumberFormat="1" applyFont="1"/>
    <xf numFmtId="43" fontId="11" fillId="0" borderId="0" xfId="0" applyNumberFormat="1" applyFont="1" applyAlignment="1">
      <alignment horizontal="center" vertical="center" wrapText="1"/>
    </xf>
    <xf numFmtId="43" fontId="13" fillId="0" borderId="0" xfId="1" applyFont="1" applyAlignment="1">
      <alignment horizontal="center" vertical="center" wrapText="1"/>
    </xf>
    <xf numFmtId="43" fontId="11" fillId="0" borderId="1" xfId="0" applyNumberFormat="1" applyFont="1" applyBorder="1" applyAlignment="1">
      <alignment horizontal="center" vertical="center" wrapText="1"/>
    </xf>
    <xf numFmtId="43" fontId="10" fillId="0" borderId="0" xfId="0" applyNumberFormat="1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43" fontId="11" fillId="0" borderId="0" xfId="1" applyFont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43" fontId="10" fillId="0" borderId="2" xfId="0" applyNumberFormat="1" applyFont="1" applyBorder="1" applyAlignment="1">
      <alignment horizontal="center" vertical="center" wrapText="1"/>
    </xf>
    <xf numFmtId="0" fontId="11" fillId="0" borderId="0" xfId="0" applyFont="1" applyAlignment="1">
      <alignment horizontal="right" vertical="center" wrapText="1"/>
    </xf>
    <xf numFmtId="43" fontId="13" fillId="0" borderId="0" xfId="0" applyNumberFormat="1" applyFont="1" applyAlignment="1">
      <alignment horizontal="center" vertical="center" wrapText="1"/>
    </xf>
    <xf numFmtId="43" fontId="10" fillId="0" borderId="0" xfId="1" applyFont="1" applyAlignment="1">
      <alignment horizontal="center" vertical="center" wrapText="1"/>
    </xf>
    <xf numFmtId="0" fontId="15" fillId="0" borderId="0" xfId="0" applyFont="1"/>
    <xf numFmtId="43" fontId="10" fillId="0" borderId="3" xfId="0" applyNumberFormat="1" applyFont="1" applyBorder="1" applyAlignment="1">
      <alignment horizontal="center" vertical="center" wrapText="1"/>
    </xf>
    <xf numFmtId="43" fontId="15" fillId="0" borderId="0" xfId="0" applyNumberFormat="1" applyFont="1"/>
    <xf numFmtId="43" fontId="10" fillId="0" borderId="3" xfId="0" applyNumberFormat="1" applyFont="1" applyBorder="1" applyAlignment="1">
      <alignment horizontal="center" vertical="center"/>
    </xf>
    <xf numFmtId="0" fontId="10" fillId="0" borderId="0" xfId="0" applyFont="1" applyAlignment="1">
      <alignment horizontal="left" vertical="center" wrapText="1" indent="1"/>
    </xf>
    <xf numFmtId="0" fontId="16" fillId="0" borderId="0" xfId="0" applyFont="1"/>
    <xf numFmtId="4" fontId="10" fillId="0" borderId="0" xfId="0" applyNumberFormat="1" applyFont="1" applyAlignment="1">
      <alignment horizontal="right" vertical="center" wrapText="1"/>
    </xf>
    <xf numFmtId="43" fontId="16" fillId="0" borderId="0" xfId="1" applyFont="1"/>
    <xf numFmtId="164" fontId="10" fillId="0" borderId="2" xfId="1" applyNumberFormat="1" applyFont="1" applyBorder="1" applyAlignment="1">
      <alignment horizontal="right" vertical="center" wrapText="1"/>
    </xf>
    <xf numFmtId="165" fontId="4" fillId="0" borderId="0" xfId="0" applyNumberFormat="1" applyFont="1"/>
    <xf numFmtId="43" fontId="15" fillId="0" borderId="0" xfId="1" applyFont="1"/>
    <xf numFmtId="43" fontId="15" fillId="0" borderId="0" xfId="1" applyFont="1" applyAlignment="1">
      <alignment horizontal="right"/>
    </xf>
    <xf numFmtId="0" fontId="16" fillId="0" borderId="1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10" fillId="0" borderId="0" xfId="0" applyFont="1" applyAlignment="1">
      <alignment horizontal="left" vertical="center" wrapText="1" indent="1"/>
    </xf>
    <xf numFmtId="43" fontId="17" fillId="0" borderId="0" xfId="1" applyFont="1" applyFill="1" applyAlignment="1">
      <alignment vertical="center"/>
    </xf>
    <xf numFmtId="43" fontId="17" fillId="0" borderId="0" xfId="1" applyFont="1" applyFill="1" applyBorder="1" applyAlignment="1">
      <alignment vertical="center"/>
    </xf>
    <xf numFmtId="0" fontId="18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19" fillId="2" borderId="0" xfId="0" applyFont="1" applyFill="1" applyAlignment="1">
      <alignment horizontal="center" vertical="center"/>
    </xf>
    <xf numFmtId="43" fontId="19" fillId="0" borderId="0" xfId="1" applyFont="1" applyFill="1" applyAlignment="1">
      <alignment vertical="center"/>
    </xf>
    <xf numFmtId="43" fontId="2" fillId="0" borderId="0" xfId="1" applyFont="1" applyFill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2" fillId="0" borderId="0" xfId="0" applyFont="1" applyAlignment="1">
      <alignment vertical="center"/>
    </xf>
    <xf numFmtId="43" fontId="9" fillId="0" borderId="0" xfId="1" applyFont="1" applyFill="1" applyAlignment="1">
      <alignment vertical="center"/>
    </xf>
    <xf numFmtId="0" fontId="10" fillId="0" borderId="0" xfId="0" applyFont="1" applyAlignment="1">
      <alignment horizontal="center" vertical="center"/>
    </xf>
    <xf numFmtId="43" fontId="15" fillId="0" borderId="0" xfId="1" applyFont="1" applyFill="1"/>
    <xf numFmtId="0" fontId="20" fillId="0" borderId="0" xfId="0" applyFont="1" applyAlignment="1">
      <alignment horizontal="center" vertical="center"/>
    </xf>
    <xf numFmtId="43" fontId="3" fillId="0" borderId="0" xfId="1" applyFont="1" applyFill="1"/>
    <xf numFmtId="0" fontId="10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13" fillId="0" borderId="0" xfId="0" applyFont="1" applyAlignment="1">
      <alignment horizontal="center" vertical="center"/>
    </xf>
    <xf numFmtId="43" fontId="13" fillId="0" borderId="0" xfId="0" applyNumberFormat="1" applyFont="1" applyAlignment="1">
      <alignment horizontal="center" vertical="center"/>
    </xf>
    <xf numFmtId="43" fontId="21" fillId="0" borderId="0" xfId="1" applyFont="1" applyFill="1"/>
    <xf numFmtId="43" fontId="22" fillId="0" borderId="0" xfId="1" applyFont="1"/>
    <xf numFmtId="4" fontId="20" fillId="0" borderId="3" xfId="0" applyNumberFormat="1" applyFont="1" applyBorder="1" applyAlignment="1">
      <alignment horizontal="center" vertical="center"/>
    </xf>
    <xf numFmtId="0" fontId="4" fillId="0" borderId="0" xfId="0" applyFont="1" applyAlignment="1">
      <alignment horizontal="left" vertical="center"/>
    </xf>
    <xf numFmtId="43" fontId="13" fillId="0" borderId="0" xfId="1" applyFont="1" applyAlignment="1">
      <alignment horizontal="center" vertical="center"/>
    </xf>
    <xf numFmtId="0" fontId="10" fillId="0" borderId="0" xfId="0" applyFont="1" applyAlignment="1">
      <alignment horizontal="left" vertical="center" indent="5"/>
    </xf>
    <xf numFmtId="164" fontId="20" fillId="0" borderId="3" xfId="0" applyNumberFormat="1" applyFont="1" applyBorder="1" applyAlignment="1">
      <alignment horizontal="center" vertical="center"/>
    </xf>
    <xf numFmtId="43" fontId="20" fillId="0" borderId="3" xfId="0" applyNumberFormat="1" applyFont="1" applyBorder="1" applyAlignment="1">
      <alignment horizontal="center" vertical="center"/>
    </xf>
    <xf numFmtId="0" fontId="11" fillId="0" borderId="0" xfId="0" applyFont="1" applyAlignment="1">
      <alignment horizontal="left" vertical="center" indent="5"/>
    </xf>
    <xf numFmtId="0" fontId="4" fillId="0" borderId="0" xfId="0" applyFont="1" applyAlignment="1">
      <alignment horizontal="left"/>
    </xf>
    <xf numFmtId="0" fontId="20" fillId="0" borderId="4" xfId="0" applyFont="1" applyBorder="1" applyAlignment="1">
      <alignment horizontal="center" vertical="center"/>
    </xf>
    <xf numFmtId="0" fontId="11" fillId="0" borderId="0" xfId="0" applyFont="1" applyAlignment="1">
      <alignment vertical="center"/>
    </xf>
    <xf numFmtId="43" fontId="22" fillId="0" borderId="0" xfId="1" applyFont="1" applyFill="1"/>
    <xf numFmtId="0" fontId="23" fillId="0" borderId="0" xfId="0" applyFont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15" fillId="0" borderId="0" xfId="0" applyFont="1" applyAlignment="1">
      <alignment vertical="center"/>
    </xf>
    <xf numFmtId="0" fontId="20" fillId="0" borderId="0" xfId="0" applyFont="1" applyAlignment="1">
      <alignment vertical="center"/>
    </xf>
    <xf numFmtId="0" fontId="13" fillId="0" borderId="0" xfId="0" applyFont="1" applyAlignment="1">
      <alignment vertical="center" wrapText="1"/>
    </xf>
    <xf numFmtId="1" fontId="13" fillId="0" borderId="0" xfId="1" applyNumberFormat="1" applyFont="1" applyAlignment="1">
      <alignment horizontal="center" vertical="center" wrapText="1"/>
    </xf>
    <xf numFmtId="41" fontId="13" fillId="0" borderId="0" xfId="1" applyNumberFormat="1" applyFont="1" applyAlignment="1">
      <alignment horizontal="center" vertical="center" wrapText="1"/>
    </xf>
    <xf numFmtId="0" fontId="20" fillId="0" borderId="0" xfId="0" applyFont="1" applyAlignment="1">
      <alignment vertical="center" wrapText="1"/>
    </xf>
    <xf numFmtId="43" fontId="20" fillId="0" borderId="3" xfId="1" applyFont="1" applyBorder="1" applyAlignment="1">
      <alignment horizontal="center" vertical="center" wrapText="1"/>
    </xf>
    <xf numFmtId="43" fontId="20" fillId="0" borderId="0" xfId="0" applyNumberFormat="1" applyFont="1" applyAlignment="1">
      <alignment horizontal="center" vertical="center" wrapText="1"/>
    </xf>
    <xf numFmtId="0" fontId="15" fillId="0" borderId="0" xfId="0" applyFont="1" applyAlignment="1">
      <alignment vertical="top" wrapText="1"/>
    </xf>
    <xf numFmtId="43" fontId="15" fillId="0" borderId="0" xfId="1" applyFont="1" applyAlignment="1">
      <alignment vertical="center" wrapText="1"/>
    </xf>
    <xf numFmtId="0" fontId="15" fillId="0" borderId="0" xfId="0" applyFont="1" applyAlignment="1">
      <alignment vertical="center" wrapText="1"/>
    </xf>
    <xf numFmtId="0" fontId="20" fillId="0" borderId="0" xfId="0" applyFont="1" applyAlignment="1">
      <alignment horizontal="left" vertical="center" wrapText="1"/>
    </xf>
    <xf numFmtId="43" fontId="13" fillId="0" borderId="0" xfId="1" applyFont="1" applyAlignment="1">
      <alignment horizontal="justify" vertical="center" wrapText="1"/>
    </xf>
    <xf numFmtId="0" fontId="13" fillId="0" borderId="0" xfId="0" applyFont="1" applyAlignment="1">
      <alignment horizontal="justify" vertical="center" wrapText="1"/>
    </xf>
    <xf numFmtId="0" fontId="13" fillId="0" borderId="0" xfId="0" applyFont="1" applyAlignment="1">
      <alignment horizontal="left" vertical="center" wrapText="1"/>
    </xf>
    <xf numFmtId="0" fontId="13" fillId="0" borderId="0" xfId="0" applyFont="1" applyAlignment="1">
      <alignment horizontal="center" vertical="center" wrapText="1"/>
    </xf>
    <xf numFmtId="43" fontId="13" fillId="0" borderId="1" xfId="1" applyFont="1" applyBorder="1" applyAlignment="1">
      <alignment horizontal="center" vertical="center" wrapText="1"/>
    </xf>
    <xf numFmtId="43" fontId="20" fillId="0" borderId="1" xfId="1" applyFont="1" applyBorder="1" applyAlignment="1">
      <alignment horizontal="center" vertical="center" wrapText="1"/>
    </xf>
    <xf numFmtId="0" fontId="3" fillId="0" borderId="0" xfId="0" applyFont="1"/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5" Type="http://schemas.openxmlformats.org/officeDocument/2006/relationships/externalLink" Target="externalLinks/externalLink2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1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png"/><Relationship Id="rId1" Type="http://schemas.openxmlformats.org/officeDocument/2006/relationships/image" Target="../media/image4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6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830036</xdr:colOff>
      <xdr:row>2</xdr:row>
      <xdr:rowOff>27214</xdr:rowOff>
    </xdr:from>
    <xdr:to>
      <xdr:col>3</xdr:col>
      <xdr:colOff>830036</xdr:colOff>
      <xdr:row>4</xdr:row>
      <xdr:rowOff>84365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49611" y="427264"/>
          <a:ext cx="0" cy="4381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492125</xdr:colOff>
      <xdr:row>66</xdr:row>
      <xdr:rowOff>155575</xdr:rowOff>
    </xdr:from>
    <xdr:to>
      <xdr:col>5</xdr:col>
      <xdr:colOff>1155700</xdr:colOff>
      <xdr:row>74</xdr:row>
      <xdr:rowOff>165100</xdr:rowOff>
    </xdr:to>
    <xdr:pic>
      <xdr:nvPicPr>
        <xdr:cNvPr id="3" name="Picture 55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45250" y="9328150"/>
          <a:ext cx="1835150" cy="160972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3</xdr:col>
      <xdr:colOff>830036</xdr:colOff>
      <xdr:row>2</xdr:row>
      <xdr:rowOff>27214</xdr:rowOff>
    </xdr:from>
    <xdr:to>
      <xdr:col>3</xdr:col>
      <xdr:colOff>830036</xdr:colOff>
      <xdr:row>4</xdr:row>
      <xdr:rowOff>84365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49611" y="427264"/>
          <a:ext cx="0" cy="4381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</xdr:row>
      <xdr:rowOff>9525</xdr:rowOff>
    </xdr:from>
    <xdr:to>
      <xdr:col>1</xdr:col>
      <xdr:colOff>1952625</xdr:colOff>
      <xdr:row>4</xdr:row>
      <xdr:rowOff>161925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9575"/>
          <a:ext cx="1952625" cy="5524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1209675</xdr:colOff>
      <xdr:row>69</xdr:row>
      <xdr:rowOff>133350</xdr:rowOff>
    </xdr:from>
    <xdr:to>
      <xdr:col>3</xdr:col>
      <xdr:colOff>1155699</xdr:colOff>
      <xdr:row>74</xdr:row>
      <xdr:rowOff>187325</xdr:rowOff>
    </xdr:to>
    <xdr:pic>
      <xdr:nvPicPr>
        <xdr:cNvPr id="2" name="Picture 55">
          <a:extLst>
            <a:ext uri="{FF2B5EF4-FFF2-40B4-BE49-F238E27FC236}">
              <a16:creationId xmlns:a16="http://schemas.microsoft.com/office/drawing/2014/main" id="{79ABF2CF-3E37-49DC-BA3F-24B7107EBA37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86450" y="7734300"/>
          <a:ext cx="1374774" cy="10541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628650</xdr:colOff>
      <xdr:row>1</xdr:row>
      <xdr:rowOff>85725</xdr:rowOff>
    </xdr:from>
    <xdr:to>
      <xdr:col>1</xdr:col>
      <xdr:colOff>1457325</xdr:colOff>
      <xdr:row>3</xdr:row>
      <xdr:rowOff>133350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4C58880-E7FF-4855-BB07-CE6B2D1918DA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8650" y="285750"/>
          <a:ext cx="1590675" cy="44767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830036</xdr:colOff>
      <xdr:row>3</xdr:row>
      <xdr:rowOff>27214</xdr:rowOff>
    </xdr:from>
    <xdr:to>
      <xdr:col>3</xdr:col>
      <xdr:colOff>830036</xdr:colOff>
      <xdr:row>5</xdr:row>
      <xdr:rowOff>93890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698E217-4229-4723-BA61-83245A89EA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83036" y="627289"/>
          <a:ext cx="0" cy="4572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419100</xdr:colOff>
      <xdr:row>46</xdr:row>
      <xdr:rowOff>152400</xdr:rowOff>
    </xdr:from>
    <xdr:to>
      <xdr:col>4</xdr:col>
      <xdr:colOff>1044575</xdr:colOff>
      <xdr:row>54</xdr:row>
      <xdr:rowOff>161925</xdr:rowOff>
    </xdr:to>
    <xdr:pic>
      <xdr:nvPicPr>
        <xdr:cNvPr id="3" name="Picture 55">
          <a:extLst>
            <a:ext uri="{FF2B5EF4-FFF2-40B4-BE49-F238E27FC236}">
              <a16:creationId xmlns:a16="http://schemas.microsoft.com/office/drawing/2014/main" id="{193C4468-5C6B-415C-81E5-1209B23DB540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72100" y="9363075"/>
          <a:ext cx="1873250" cy="160972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381000</xdr:colOff>
      <xdr:row>1</xdr:row>
      <xdr:rowOff>19050</xdr:rowOff>
    </xdr:from>
    <xdr:to>
      <xdr:col>1</xdr:col>
      <xdr:colOff>1552575</xdr:colOff>
      <xdr:row>4</xdr:row>
      <xdr:rowOff>104775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9E2446D1-08AA-49EB-9657-106A96BF4028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19075"/>
          <a:ext cx="1733550" cy="67627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gpayano\Desktop\Trabajos%20Realizados%20por%20Cynthia%20Payano\Estados%20Financieros\A&#241;o%202025\Marzo%202025\Estados%20Financieros%20Marzo%202025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TNAL-cont-01\Users\Users\gpayano\Desktop\Trabajos%20Realizados%20por%20Cynthia%20Payano\Estados%20Financieros\A&#241;o%202022\Septiembre%202022\Estados%20Financieros%20%20Septiembre%20%20%20%20%202022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gpayano/Desktop/Trabajos%20Realizados%20por%20Cynthia%20Payano/Estados%20Financieros/A&#241;o%202025/Marzo%202025/Estados%20Financieros%20Marzo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stado de Situación Mesual"/>
      <sheetName val="Estado de Rend. Fianac. Mensual"/>
      <sheetName val="Flujo de Efectivo Mensual"/>
      <sheetName val="Estado de Situación Comparativo"/>
      <sheetName val="Est. de Rend. Finan Comparativo"/>
      <sheetName val="Cambio del Patrimonio"/>
      <sheetName val="Flujo de Efectivo Comparativo"/>
      <sheetName val="Estado Comparativo"/>
      <sheetName val="Cambio de Patrimonio"/>
      <sheetName val="Estados de Comparacion de los I"/>
      <sheetName val="Notas de 7 al 48"/>
      <sheetName val="Efectivo y Equivalente a efecti"/>
      <sheetName val="Cuentas Por Cobrar"/>
      <sheetName val="Inventario"/>
      <sheetName val="Consumo x Inventario"/>
      <sheetName val="Pagos Anticipados "/>
      <sheetName val="Activo Fijo"/>
      <sheetName val="Cuentas Por Pagar"/>
      <sheetName val="Ejecucion Presupuestaria"/>
      <sheetName val="Consolidado de ejecuciones"/>
      <sheetName val="Hoja4"/>
      <sheetName val="NOTAS 7 AL 48 "/>
      <sheetName val="NOTA PPE"/>
    </sheetNames>
    <sheetDataSet>
      <sheetData sheetId="0"/>
      <sheetData sheetId="1">
        <row r="35">
          <cell r="B35">
            <v>19953681.692140788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25">
          <cell r="C25">
            <v>145979671.95300001</v>
          </cell>
        </row>
      </sheetData>
      <sheetData sheetId="12">
        <row r="19">
          <cell r="D19">
            <v>158558358.94999996</v>
          </cell>
        </row>
      </sheetData>
      <sheetData sheetId="13">
        <row r="22">
          <cell r="C22">
            <v>144983203.42880681</v>
          </cell>
        </row>
      </sheetData>
      <sheetData sheetId="14"/>
      <sheetData sheetId="15">
        <row r="20">
          <cell r="K20">
            <v>230448.26833333331</v>
          </cell>
        </row>
      </sheetData>
      <sheetData sheetId="16">
        <row r="21">
          <cell r="D21">
            <v>122169953.5862983</v>
          </cell>
        </row>
      </sheetData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stado de Situación Mesual"/>
      <sheetName val="Estado de Rend. Fianac. Mensual"/>
      <sheetName val="Flujo de Efectivo Mensual"/>
      <sheetName val="Estado de Situación Comparativo"/>
      <sheetName val="Est. de Rend. Finan Comparativo"/>
      <sheetName val="Cambio del Patrimonio"/>
      <sheetName val="Flujo de Efectivo Comparativo"/>
      <sheetName val="Estado Comparativo"/>
      <sheetName val="Cambio de Patrimonio"/>
      <sheetName val="Efectivo y Equivalente a efecti"/>
      <sheetName val="Cuentas Por Cobrar"/>
      <sheetName val="Pagos Anticipados "/>
      <sheetName val="Inventario"/>
      <sheetName val="Activo Fijo"/>
      <sheetName val="Cuentas Por Pagar"/>
      <sheetName val="Ejecucion Presupuestaria"/>
      <sheetName val="Hoja1"/>
      <sheetName val="Hoja2"/>
      <sheetName val="NOTAS 7 AL 48 "/>
      <sheetName val="NOTA PP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>
        <row r="17">
          <cell r="B17">
            <v>412502736.45999998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>
        <row r="15">
          <cell r="C15">
            <v>0</v>
          </cell>
        </row>
      </sheetData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stado de Situación Mesual"/>
      <sheetName val="Estado de Rend. Fianac. Mensual"/>
      <sheetName val="Flujo de Efectivo Mensual"/>
      <sheetName val="Estado de Situación Comparativo"/>
      <sheetName val="Est. de Rend. Finan Comparativo"/>
      <sheetName val="Cambio del Patrimonio"/>
      <sheetName val="Flujo de Efectivo Comparativo"/>
      <sheetName val="Estado Comparativo"/>
      <sheetName val="Cambio de Patrimonio"/>
      <sheetName val="Estados de Comparacion de los I"/>
      <sheetName val="Notas de 7 al 48"/>
      <sheetName val="Efectivo y Equivalente a efecti"/>
      <sheetName val="Cuentas Por Cobrar"/>
      <sheetName val="Inventario"/>
      <sheetName val="Consumo x Inventario"/>
      <sheetName val="Pagos Anticipados "/>
      <sheetName val="Activo Fijo"/>
      <sheetName val="Cuentas Por Pagar"/>
      <sheetName val="Ejecucion Presupuestaria"/>
      <sheetName val="Consolidado de ejecuciones"/>
      <sheetName val="Hoja4"/>
      <sheetName val="NOTAS 7 AL 48 "/>
      <sheetName val="NOTA PPE"/>
    </sheetNames>
    <sheetDataSet>
      <sheetData sheetId="0" refreshError="1"/>
      <sheetData sheetId="1" refreshError="1"/>
      <sheetData sheetId="2" refreshError="1">
        <row r="59">
          <cell r="B59">
            <v>36739430.300000004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>
        <row r="22">
          <cell r="C22">
            <v>34537569.109999999</v>
          </cell>
        </row>
      </sheetData>
      <sheetData sheetId="15" refreshError="1">
        <row r="20">
          <cell r="L20">
            <v>35289.516666666663</v>
          </cell>
        </row>
      </sheetData>
      <sheetData sheetId="16" refreshError="1">
        <row r="23">
          <cell r="D23">
            <v>1608677.3511925493</v>
          </cell>
        </row>
      </sheetData>
      <sheetData sheetId="17" refreshError="1"/>
      <sheetData sheetId="18" refreshError="1">
        <row r="6">
          <cell r="Q6">
            <v>50381965.049999997</v>
          </cell>
        </row>
        <row r="7">
          <cell r="Q7">
            <v>1059232.05</v>
          </cell>
        </row>
        <row r="8">
          <cell r="Q8">
            <v>15384629.599999998</v>
          </cell>
        </row>
        <row r="9">
          <cell r="Q9">
            <v>4011157.77</v>
          </cell>
        </row>
        <row r="14">
          <cell r="G14">
            <v>50381965.049999997</v>
          </cell>
          <cell r="J14">
            <v>23965.61</v>
          </cell>
        </row>
        <row r="15">
          <cell r="G15">
            <v>57170484.109999999</v>
          </cell>
        </row>
        <row r="183">
          <cell r="J183">
            <v>325</v>
          </cell>
        </row>
      </sheetData>
      <sheetData sheetId="19" refreshError="1"/>
      <sheetData sheetId="20" refreshError="1"/>
      <sheetData sheetId="21" refreshError="1"/>
      <sheetData sheetId="22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3:M1048574"/>
  <sheetViews>
    <sheetView workbookViewId="0">
      <selection activeCell="F11" sqref="F11"/>
    </sheetView>
  </sheetViews>
  <sheetFormatPr baseColWidth="10" defaultColWidth="11.42578125" defaultRowHeight="15.75" x14ac:dyDescent="0.25"/>
  <cols>
    <col min="1" max="1" width="7.28515625" style="6" customWidth="1"/>
    <col min="2" max="2" width="42.42578125" style="6" customWidth="1"/>
    <col min="3" max="3" width="20.85546875" style="6" customWidth="1"/>
    <col min="4" max="4" width="26" style="5" customWidth="1"/>
    <col min="5" max="5" width="17.5703125" style="6" bestFit="1" customWidth="1"/>
    <col min="6" max="7" width="18.5703125" style="4" bestFit="1" customWidth="1"/>
    <col min="8" max="8" width="14.42578125" style="4" bestFit="1" customWidth="1"/>
    <col min="9" max="9" width="17.42578125" style="4" bestFit="1" customWidth="1"/>
    <col min="10" max="10" width="16.28515625" style="4" bestFit="1" customWidth="1"/>
    <col min="11" max="11" width="12.140625" style="5" bestFit="1" customWidth="1"/>
    <col min="12" max="12" width="14.42578125" style="5" bestFit="1" customWidth="1"/>
    <col min="13" max="16384" width="11.42578125" style="6"/>
  </cols>
  <sheetData>
    <row r="3" spans="2:13" x14ac:dyDescent="0.25">
      <c r="B3" s="1"/>
      <c r="C3" s="2"/>
      <c r="D3" s="1"/>
      <c r="E3" s="3"/>
    </row>
    <row r="4" spans="2:13" x14ac:dyDescent="0.25">
      <c r="B4" s="1"/>
      <c r="C4" s="2"/>
      <c r="D4" s="1"/>
      <c r="E4" s="3"/>
    </row>
    <row r="5" spans="2:13" x14ac:dyDescent="0.25">
      <c r="B5" s="1"/>
      <c r="C5" s="2"/>
      <c r="D5" s="1"/>
      <c r="E5" s="3"/>
    </row>
    <row r="6" spans="2:13" ht="19.5" x14ac:dyDescent="0.25">
      <c r="B6" s="1"/>
      <c r="C6" s="7" t="s">
        <v>0</v>
      </c>
      <c r="D6" s="8"/>
      <c r="E6" s="3"/>
    </row>
    <row r="7" spans="2:13" ht="19.5" x14ac:dyDescent="0.25">
      <c r="B7" s="1"/>
      <c r="C7" s="9" t="s">
        <v>1</v>
      </c>
      <c r="D7" s="10"/>
      <c r="E7" s="3"/>
    </row>
    <row r="8" spans="2:13" ht="18" x14ac:dyDescent="0.25">
      <c r="B8" s="1"/>
      <c r="C8" s="11" t="s">
        <v>2</v>
      </c>
      <c r="D8" s="12"/>
      <c r="E8" s="3"/>
    </row>
    <row r="9" spans="2:13" ht="18" x14ac:dyDescent="0.25">
      <c r="B9" s="1"/>
      <c r="C9" s="11" t="s">
        <v>3</v>
      </c>
      <c r="D9" s="12"/>
      <c r="E9" s="3"/>
      <c r="M9" s="13"/>
    </row>
    <row r="10" spans="2:13" x14ac:dyDescent="0.25">
      <c r="B10" s="1"/>
      <c r="C10" s="14" t="s">
        <v>4</v>
      </c>
      <c r="D10" s="2"/>
      <c r="E10" s="3"/>
    </row>
    <row r="11" spans="2:13" x14ac:dyDescent="0.25">
      <c r="B11" s="1"/>
      <c r="C11" s="2"/>
      <c r="D11" s="15"/>
      <c r="E11" s="3"/>
    </row>
    <row r="12" spans="2:13" x14ac:dyDescent="0.25">
      <c r="B12" s="16" t="s">
        <v>5</v>
      </c>
      <c r="C12" s="17"/>
    </row>
    <row r="13" spans="2:13" x14ac:dyDescent="0.25">
      <c r="B13" s="16" t="s">
        <v>6</v>
      </c>
      <c r="C13" s="17"/>
    </row>
    <row r="14" spans="2:13" x14ac:dyDescent="0.25">
      <c r="B14" s="18" t="s">
        <v>7</v>
      </c>
      <c r="D14" s="19">
        <f>+'[1]Efectivo y Equivalente a efecti'!C25</f>
        <v>145979671.95300001</v>
      </c>
    </row>
    <row r="15" spans="2:13" hidden="1" x14ac:dyDescent="0.25">
      <c r="B15" s="18" t="s">
        <v>8</v>
      </c>
      <c r="D15" s="20">
        <v>0</v>
      </c>
    </row>
    <row r="16" spans="2:13" ht="31.5" hidden="1" x14ac:dyDescent="0.25">
      <c r="B16" s="18" t="s">
        <v>9</v>
      </c>
      <c r="D16" s="20">
        <v>0</v>
      </c>
    </row>
    <row r="17" spans="2:5" x14ac:dyDescent="0.25">
      <c r="B17" s="18" t="s">
        <v>10</v>
      </c>
      <c r="D17" s="19">
        <f>+'[1]Cuentas Por Cobrar'!D19</f>
        <v>158558358.94999996</v>
      </c>
    </row>
    <row r="18" spans="2:5" x14ac:dyDescent="0.25">
      <c r="B18" s="18" t="s">
        <v>11</v>
      </c>
      <c r="D18" s="19">
        <f>+[1]Inventario!C22</f>
        <v>144983203.42880681</v>
      </c>
    </row>
    <row r="19" spans="2:5" x14ac:dyDescent="0.25">
      <c r="B19" s="18" t="s">
        <v>12</v>
      </c>
      <c r="D19" s="21">
        <f>+'[1]Pagos Anticipados '!K20</f>
        <v>230448.26833333331</v>
      </c>
    </row>
    <row r="20" spans="2:5" x14ac:dyDescent="0.25">
      <c r="B20" s="18" t="s">
        <v>13</v>
      </c>
      <c r="D20" s="22">
        <v>0</v>
      </c>
    </row>
    <row r="21" spans="2:5" x14ac:dyDescent="0.25">
      <c r="B21" s="16" t="s">
        <v>14</v>
      </c>
      <c r="D21" s="23">
        <f>SUM(D14:D20)</f>
        <v>449751682.60014009</v>
      </c>
    </row>
    <row r="22" spans="2:5" x14ac:dyDescent="0.25">
      <c r="B22" s="16"/>
      <c r="D22" s="24"/>
    </row>
    <row r="23" spans="2:5" x14ac:dyDescent="0.25">
      <c r="B23" s="16" t="s">
        <v>15</v>
      </c>
      <c r="D23" s="25"/>
    </row>
    <row r="24" spans="2:5" hidden="1" x14ac:dyDescent="0.25">
      <c r="B24" s="18" t="s">
        <v>16</v>
      </c>
      <c r="D24" s="26">
        <v>0</v>
      </c>
    </row>
    <row r="25" spans="2:5" hidden="1" x14ac:dyDescent="0.25">
      <c r="B25" s="18" t="s">
        <v>17</v>
      </c>
      <c r="D25" s="26">
        <v>0</v>
      </c>
    </row>
    <row r="26" spans="2:5" hidden="1" x14ac:dyDescent="0.25">
      <c r="B26" s="18" t="s">
        <v>18</v>
      </c>
      <c r="D26" s="26">
        <v>0</v>
      </c>
    </row>
    <row r="27" spans="2:5" hidden="1" x14ac:dyDescent="0.25">
      <c r="B27" s="18" t="s">
        <v>19</v>
      </c>
      <c r="D27" s="26">
        <v>0</v>
      </c>
    </row>
    <row r="28" spans="2:5" x14ac:dyDescent="0.25">
      <c r="B28" s="18" t="s">
        <v>20</v>
      </c>
      <c r="D28" s="20">
        <f>+'[1]Activo Fijo'!D21</f>
        <v>122169953.5862983</v>
      </c>
      <c r="E28" s="13"/>
    </row>
    <row r="29" spans="2:5" x14ac:dyDescent="0.25">
      <c r="B29" s="18" t="s">
        <v>21</v>
      </c>
      <c r="D29" s="27"/>
    </row>
    <row r="30" spans="2:5" hidden="1" x14ac:dyDescent="0.25">
      <c r="B30" s="18" t="s">
        <v>22</v>
      </c>
      <c r="D30" s="28">
        <v>0</v>
      </c>
    </row>
    <row r="31" spans="2:5" x14ac:dyDescent="0.25">
      <c r="B31" s="16" t="s">
        <v>23</v>
      </c>
      <c r="D31" s="23">
        <f>+D28</f>
        <v>122169953.5862983</v>
      </c>
    </row>
    <row r="32" spans="2:5" x14ac:dyDescent="0.25">
      <c r="B32" s="16"/>
      <c r="D32" s="24"/>
    </row>
    <row r="33" spans="2:9" ht="16.5" thickBot="1" x14ac:dyDescent="0.3">
      <c r="B33" s="16" t="s">
        <v>24</v>
      </c>
      <c r="D33" s="29">
        <f>+D21+D31</f>
        <v>571921636.18643844</v>
      </c>
    </row>
    <row r="34" spans="2:9" ht="16.5" thickTop="1" x14ac:dyDescent="0.25">
      <c r="B34" s="47" t="s">
        <v>25</v>
      </c>
      <c r="D34" s="17"/>
    </row>
    <row r="35" spans="2:9" x14ac:dyDescent="0.25">
      <c r="B35" s="47"/>
      <c r="D35" s="30"/>
      <c r="F35" s="4" t="s">
        <v>26</v>
      </c>
      <c r="I35" s="4">
        <v>29677288.309999999</v>
      </c>
    </row>
    <row r="36" spans="2:9" hidden="1" x14ac:dyDescent="0.25">
      <c r="B36" s="18" t="s">
        <v>27</v>
      </c>
      <c r="D36" s="26">
        <v>0</v>
      </c>
    </row>
    <row r="37" spans="2:9" hidden="1" x14ac:dyDescent="0.25">
      <c r="B37" s="18" t="s">
        <v>28</v>
      </c>
      <c r="D37" s="20">
        <f>+'[2]Cuentas Por Pagar'!C15</f>
        <v>0</v>
      </c>
    </row>
    <row r="38" spans="2:9" hidden="1" x14ac:dyDescent="0.25">
      <c r="B38" s="18" t="s">
        <v>29</v>
      </c>
      <c r="D38" s="20">
        <v>0</v>
      </c>
    </row>
    <row r="39" spans="2:9" ht="31.5" hidden="1" x14ac:dyDescent="0.25">
      <c r="B39" s="18" t="s">
        <v>30</v>
      </c>
      <c r="D39" s="20">
        <v>0</v>
      </c>
    </row>
    <row r="40" spans="2:9" ht="31.5" hidden="1" x14ac:dyDescent="0.25">
      <c r="B40" s="18" t="s">
        <v>31</v>
      </c>
      <c r="D40" s="20">
        <v>0</v>
      </c>
    </row>
    <row r="41" spans="2:9" x14ac:dyDescent="0.25">
      <c r="B41" s="18" t="s">
        <v>32</v>
      </c>
      <c r="D41" s="31">
        <f>26722904.17+3847271.65+G41</f>
        <v>35737465.148000002</v>
      </c>
      <c r="F41" s="4">
        <v>51672893.280000001</v>
      </c>
      <c r="G41" s="4">
        <f>+F41*0.1</f>
        <v>5167289.3280000007</v>
      </c>
    </row>
    <row r="42" spans="2:9" ht="31.5" hidden="1" x14ac:dyDescent="0.25">
      <c r="B42" s="18" t="s">
        <v>33</v>
      </c>
      <c r="D42" s="20">
        <v>0</v>
      </c>
    </row>
    <row r="43" spans="2:9" hidden="1" x14ac:dyDescent="0.25">
      <c r="B43" s="18" t="s">
        <v>34</v>
      </c>
      <c r="D43" s="20">
        <v>0</v>
      </c>
    </row>
    <row r="44" spans="2:9" hidden="1" x14ac:dyDescent="0.25">
      <c r="B44" s="18" t="s">
        <v>35</v>
      </c>
      <c r="D44" s="22">
        <v>0</v>
      </c>
    </row>
    <row r="45" spans="2:9" x14ac:dyDescent="0.25">
      <c r="B45" s="16" t="s">
        <v>36</v>
      </c>
      <c r="D45" s="23">
        <f>SUM(D36:D44)</f>
        <v>35737465.148000002</v>
      </c>
      <c r="I45" s="4">
        <v>-21831385.623702299</v>
      </c>
    </row>
    <row r="46" spans="2:9" x14ac:dyDescent="0.25">
      <c r="B46" s="16"/>
      <c r="D46" s="24"/>
      <c r="I46" s="4">
        <v>21831385.620000001</v>
      </c>
    </row>
    <row r="47" spans="2:9" x14ac:dyDescent="0.25">
      <c r="B47" s="16" t="s">
        <v>37</v>
      </c>
      <c r="D47" s="17"/>
    </row>
    <row r="48" spans="2:9" x14ac:dyDescent="0.25">
      <c r="B48" s="18" t="s">
        <v>38</v>
      </c>
      <c r="D48" s="27">
        <v>5327210.5199999996</v>
      </c>
    </row>
    <row r="49" spans="2:12" hidden="1" x14ac:dyDescent="0.25">
      <c r="B49" s="18" t="s">
        <v>39</v>
      </c>
      <c r="D49" s="26">
        <v>0</v>
      </c>
    </row>
    <row r="50" spans="2:12" hidden="1" x14ac:dyDescent="0.25">
      <c r="B50" s="18" t="s">
        <v>40</v>
      </c>
      <c r="D50" s="26">
        <v>0</v>
      </c>
    </row>
    <row r="51" spans="2:12" hidden="1" x14ac:dyDescent="0.25">
      <c r="B51" s="18" t="s">
        <v>41</v>
      </c>
      <c r="D51" s="27"/>
    </row>
    <row r="52" spans="2:12" ht="31.5" hidden="1" x14ac:dyDescent="0.25">
      <c r="B52" s="18" t="s">
        <v>42</v>
      </c>
      <c r="D52" s="26">
        <v>0</v>
      </c>
    </row>
    <row r="53" spans="2:12" hidden="1" x14ac:dyDescent="0.25">
      <c r="B53" s="18" t="s">
        <v>43</v>
      </c>
      <c r="D53" s="28">
        <v>0</v>
      </c>
    </row>
    <row r="54" spans="2:12" x14ac:dyDescent="0.25">
      <c r="B54" s="16" t="s">
        <v>44</v>
      </c>
      <c r="D54" s="32">
        <f>SUM(D48:D53)</f>
        <v>5327210.5199999996</v>
      </c>
    </row>
    <row r="55" spans="2:12" x14ac:dyDescent="0.25">
      <c r="B55" s="16"/>
      <c r="D55" s="24"/>
      <c r="E55" s="33"/>
    </row>
    <row r="56" spans="2:12" x14ac:dyDescent="0.25">
      <c r="B56" s="16" t="s">
        <v>45</v>
      </c>
      <c r="D56" s="34">
        <f>+D45+D54</f>
        <v>41064675.667999998</v>
      </c>
      <c r="E56" s="33"/>
    </row>
    <row r="57" spans="2:12" x14ac:dyDescent="0.25">
      <c r="B57" s="16"/>
      <c r="D57" s="24"/>
      <c r="E57" s="33"/>
    </row>
    <row r="58" spans="2:12" x14ac:dyDescent="0.25">
      <c r="B58" s="16" t="s">
        <v>46</v>
      </c>
      <c r="D58" s="17"/>
      <c r="E58" s="33"/>
    </row>
    <row r="59" spans="2:12" x14ac:dyDescent="0.25">
      <c r="B59" s="18" t="s">
        <v>47</v>
      </c>
      <c r="D59" s="20">
        <f>+'[2]Cambio de Patrimonio'!B17</f>
        <v>412502736.45999998</v>
      </c>
      <c r="E59" s="33"/>
    </row>
    <row r="60" spans="2:12" x14ac:dyDescent="0.25">
      <c r="B60" s="18" t="s">
        <v>48</v>
      </c>
      <c r="D60" s="26">
        <v>0</v>
      </c>
      <c r="E60" s="35"/>
    </row>
    <row r="61" spans="2:12" x14ac:dyDescent="0.25">
      <c r="B61" s="18" t="s">
        <v>49</v>
      </c>
      <c r="D61" s="36">
        <f>+'[1]Estado de Rend. Fianac. Mensual'!B35</f>
        <v>19953681.692140788</v>
      </c>
      <c r="E61" s="33"/>
    </row>
    <row r="62" spans="2:12" x14ac:dyDescent="0.25">
      <c r="B62" s="18" t="s">
        <v>50</v>
      </c>
      <c r="D62" s="20">
        <f>56047220.18+15354479.99+29677288.31-2678446.11</f>
        <v>98400542.370000005</v>
      </c>
      <c r="E62" s="33"/>
    </row>
    <row r="63" spans="2:12" x14ac:dyDescent="0.25">
      <c r="B63" s="18" t="s">
        <v>51</v>
      </c>
      <c r="D63" s="28">
        <v>0</v>
      </c>
      <c r="E63" s="33"/>
    </row>
    <row r="64" spans="2:12" s="38" customFormat="1" x14ac:dyDescent="0.25">
      <c r="B64" s="37" t="s">
        <v>52</v>
      </c>
      <c r="D64" s="39">
        <f>SUM(D59:D63)</f>
        <v>530856960.52214074</v>
      </c>
      <c r="E64" s="35"/>
      <c r="F64" s="4"/>
      <c r="G64" s="4"/>
      <c r="H64" s="4"/>
      <c r="I64" s="4"/>
      <c r="J64" s="4"/>
      <c r="K64" s="40"/>
      <c r="L64" s="40"/>
    </row>
    <row r="65" spans="2:5" ht="32.25" thickBot="1" x14ac:dyDescent="0.3">
      <c r="B65" s="16" t="s">
        <v>53</v>
      </c>
      <c r="D65" s="41">
        <f>SUM(D56+D64)</f>
        <v>571921636.19014072</v>
      </c>
      <c r="E65" s="35"/>
    </row>
    <row r="66" spans="2:5" ht="16.5" thickTop="1" x14ac:dyDescent="0.25">
      <c r="C66" s="42"/>
      <c r="D66" s="43"/>
      <c r="E66" s="33"/>
    </row>
    <row r="67" spans="2:5" x14ac:dyDescent="0.25">
      <c r="C67" s="5"/>
      <c r="D67" s="44"/>
      <c r="E67" s="33"/>
    </row>
    <row r="68" spans="2:5" x14ac:dyDescent="0.25">
      <c r="C68" s="5"/>
      <c r="D68" s="43"/>
      <c r="E68" s="33"/>
    </row>
    <row r="69" spans="2:5" x14ac:dyDescent="0.25">
      <c r="B69"/>
      <c r="C69" s="13"/>
      <c r="D69" s="43"/>
    </row>
    <row r="70" spans="2:5" x14ac:dyDescent="0.25">
      <c r="D70" s="43"/>
    </row>
    <row r="71" spans="2:5" x14ac:dyDescent="0.25">
      <c r="C71"/>
      <c r="D71" s="43"/>
    </row>
    <row r="72" spans="2:5" x14ac:dyDescent="0.25">
      <c r="B72" s="45" t="s">
        <v>54</v>
      </c>
      <c r="D72" s="43"/>
    </row>
    <row r="73" spans="2:5" x14ac:dyDescent="0.25">
      <c r="B73" s="46" t="s">
        <v>55</v>
      </c>
      <c r="D73" s="43"/>
    </row>
    <row r="74" spans="2:5" x14ac:dyDescent="0.25">
      <c r="D74" s="43"/>
    </row>
    <row r="75" spans="2:5" x14ac:dyDescent="0.25">
      <c r="D75" s="43"/>
    </row>
    <row r="76" spans="2:5" x14ac:dyDescent="0.25">
      <c r="D76" s="43"/>
    </row>
    <row r="77" spans="2:5" x14ac:dyDescent="0.25">
      <c r="D77" s="43"/>
    </row>
    <row r="78" spans="2:5" x14ac:dyDescent="0.25">
      <c r="D78" s="43"/>
    </row>
    <row r="79" spans="2:5" x14ac:dyDescent="0.25">
      <c r="D79" s="43"/>
    </row>
    <row r="80" spans="2:5" x14ac:dyDescent="0.25">
      <c r="D80" s="43"/>
    </row>
    <row r="1048574" spans="10:12" x14ac:dyDescent="0.25">
      <c r="J1048574" s="4">
        <f>SUM(H1048574:I1048576)</f>
        <v>0</v>
      </c>
      <c r="K1048574" s="5">
        <f>SUM(K14)</f>
        <v>0</v>
      </c>
      <c r="L1048574" s="5">
        <f>SUM(L12:L1048573)</f>
        <v>0</v>
      </c>
    </row>
  </sheetData>
  <mergeCells count="1">
    <mergeCell ref="B34:B35"/>
  </mergeCells>
  <printOptions horizontalCentered="1"/>
  <pageMargins left="0.31496062992125984" right="0.31496062992125984" top="0.35433070866141736" bottom="0.35433070866141736" header="0.31496062992125984" footer="0.31496062992125984"/>
  <pageSetup scale="75"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9960F4-8623-4285-8FA2-B099B516F1B3}">
  <dimension ref="B6:F73"/>
  <sheetViews>
    <sheetView tabSelected="1" workbookViewId="0">
      <selection activeCell="E59" sqref="E59"/>
    </sheetView>
  </sheetViews>
  <sheetFormatPr baseColWidth="10" defaultColWidth="11.42578125" defaultRowHeight="15.75" x14ac:dyDescent="0.25"/>
  <cols>
    <col min="1" max="1" width="11.42578125" style="6"/>
    <col min="2" max="2" width="58.7109375" style="6" customWidth="1"/>
    <col min="3" max="3" width="21.42578125" style="5" customWidth="1"/>
    <col min="4" max="4" width="18.85546875" style="33" customWidth="1"/>
    <col min="5" max="5" width="13.28515625" style="5" bestFit="1" customWidth="1"/>
    <col min="6" max="6" width="14.42578125" style="5" bestFit="1" customWidth="1"/>
    <col min="7" max="16384" width="11.42578125" style="6"/>
  </cols>
  <sheetData>
    <row r="6" spans="2:4" x14ac:dyDescent="0.25">
      <c r="B6" s="82" t="s">
        <v>78</v>
      </c>
      <c r="C6" s="82"/>
      <c r="D6" s="82"/>
    </row>
    <row r="7" spans="2:4" x14ac:dyDescent="0.25">
      <c r="B7" s="61" t="s">
        <v>79</v>
      </c>
      <c r="C7" s="61"/>
      <c r="D7" s="61"/>
    </row>
    <row r="8" spans="2:4" x14ac:dyDescent="0.25">
      <c r="B8" s="83" t="s">
        <v>80</v>
      </c>
      <c r="C8" s="83"/>
      <c r="D8" s="83"/>
    </row>
    <row r="9" spans="2:4" x14ac:dyDescent="0.25">
      <c r="B9" s="83" t="s">
        <v>81</v>
      </c>
      <c r="C9" s="83"/>
      <c r="D9" s="83"/>
    </row>
    <row r="10" spans="2:4" x14ac:dyDescent="0.25">
      <c r="B10" s="84"/>
      <c r="C10" s="43"/>
    </row>
    <row r="11" spans="2:4" x14ac:dyDescent="0.25">
      <c r="B11" s="84"/>
      <c r="C11" s="43"/>
    </row>
    <row r="12" spans="2:4" x14ac:dyDescent="0.25">
      <c r="B12" s="85" t="s">
        <v>82</v>
      </c>
      <c r="C12" s="43"/>
    </row>
    <row r="13" spans="2:4" hidden="1" x14ac:dyDescent="0.25">
      <c r="B13" s="86" t="s">
        <v>83</v>
      </c>
      <c r="C13" s="21">
        <v>0</v>
      </c>
      <c r="D13" s="87"/>
    </row>
    <row r="14" spans="2:4" hidden="1" x14ac:dyDescent="0.25">
      <c r="B14" s="86" t="s">
        <v>84</v>
      </c>
      <c r="C14" s="21">
        <v>0</v>
      </c>
      <c r="D14" s="87"/>
    </row>
    <row r="15" spans="2:4" x14ac:dyDescent="0.25">
      <c r="B15" s="86" t="s">
        <v>85</v>
      </c>
      <c r="C15" s="21">
        <v>57170484.109999999</v>
      </c>
      <c r="D15" s="88"/>
    </row>
    <row r="16" spans="2:4" x14ac:dyDescent="0.25">
      <c r="B16" s="86" t="s">
        <v>86</v>
      </c>
      <c r="C16" s="21">
        <v>50381965.049999997</v>
      </c>
      <c r="D16" s="88"/>
    </row>
    <row r="17" spans="2:4" hidden="1" x14ac:dyDescent="0.25">
      <c r="B17" s="86" t="s">
        <v>87</v>
      </c>
      <c r="C17" s="21"/>
      <c r="D17" s="88"/>
    </row>
    <row r="18" spans="2:4" hidden="1" x14ac:dyDescent="0.25">
      <c r="B18" s="86" t="s">
        <v>88</v>
      </c>
      <c r="C18" s="21"/>
      <c r="D18" s="88"/>
    </row>
    <row r="19" spans="2:4" hidden="1" x14ac:dyDescent="0.25">
      <c r="B19" s="86" t="s">
        <v>89</v>
      </c>
      <c r="C19" s="21"/>
      <c r="D19" s="88"/>
    </row>
    <row r="20" spans="2:4" x14ac:dyDescent="0.25">
      <c r="B20" s="86" t="s">
        <v>90</v>
      </c>
      <c r="C20" s="21">
        <v>23965.61</v>
      </c>
      <c r="D20" s="35"/>
    </row>
    <row r="21" spans="2:4" ht="31.5" hidden="1" x14ac:dyDescent="0.25">
      <c r="B21" s="86" t="s">
        <v>91</v>
      </c>
      <c r="C21" s="21">
        <v>0</v>
      </c>
      <c r="D21" s="88"/>
    </row>
    <row r="22" spans="2:4" x14ac:dyDescent="0.25">
      <c r="B22" s="86" t="s">
        <v>92</v>
      </c>
      <c r="C22" s="21">
        <v>-43984169.709999993</v>
      </c>
      <c r="D22" s="35"/>
    </row>
    <row r="23" spans="2:4" x14ac:dyDescent="0.25">
      <c r="B23" s="86" t="s">
        <v>93</v>
      </c>
      <c r="C23" s="21">
        <v>-6397795.3399999999</v>
      </c>
      <c r="D23" s="35"/>
    </row>
    <row r="24" spans="2:4" hidden="1" x14ac:dyDescent="0.25">
      <c r="B24" s="86" t="s">
        <v>94</v>
      </c>
      <c r="C24" s="21">
        <v>0</v>
      </c>
      <c r="D24" s="88"/>
    </row>
    <row r="25" spans="2:4" x14ac:dyDescent="0.25">
      <c r="B25" s="86" t="s">
        <v>95</v>
      </c>
      <c r="C25" s="21">
        <v>-15384629.599999998</v>
      </c>
      <c r="D25" s="35"/>
    </row>
    <row r="26" spans="2:4" hidden="1" x14ac:dyDescent="0.25">
      <c r="B26" s="86" t="s">
        <v>96</v>
      </c>
      <c r="C26" s="21">
        <v>0</v>
      </c>
      <c r="D26" s="88"/>
    </row>
    <row r="27" spans="2:4" hidden="1" x14ac:dyDescent="0.25">
      <c r="B27" s="86" t="s">
        <v>97</v>
      </c>
      <c r="C27" s="21">
        <v>0</v>
      </c>
      <c r="D27" s="88"/>
    </row>
    <row r="28" spans="2:4" x14ac:dyDescent="0.25">
      <c r="B28" s="86" t="s">
        <v>98</v>
      </c>
      <c r="C28" s="21">
        <v>-1059232.05</v>
      </c>
      <c r="D28" s="88"/>
    </row>
    <row r="29" spans="2:4" x14ac:dyDescent="0.25">
      <c r="B29" s="89" t="s">
        <v>99</v>
      </c>
      <c r="C29" s="90">
        <f>SUM(C13:C28)</f>
        <v>40750588.070000008</v>
      </c>
      <c r="D29" s="91"/>
    </row>
    <row r="30" spans="2:4" x14ac:dyDescent="0.25">
      <c r="B30" s="92"/>
      <c r="C30" s="93"/>
      <c r="D30" s="94"/>
    </row>
    <row r="31" spans="2:4" x14ac:dyDescent="0.25">
      <c r="B31" s="95" t="s">
        <v>100</v>
      </c>
      <c r="C31" s="96"/>
      <c r="D31" s="97"/>
    </row>
    <row r="32" spans="2:4" hidden="1" x14ac:dyDescent="0.25">
      <c r="B32" s="98" t="s">
        <v>101</v>
      </c>
      <c r="C32" s="21">
        <v>0</v>
      </c>
      <c r="D32" s="99"/>
    </row>
    <row r="33" spans="2:4" hidden="1" x14ac:dyDescent="0.25">
      <c r="B33" s="86" t="s">
        <v>102</v>
      </c>
      <c r="C33" s="21">
        <v>0</v>
      </c>
      <c r="D33" s="99"/>
    </row>
    <row r="34" spans="2:4" ht="31.5" hidden="1" x14ac:dyDescent="0.25">
      <c r="B34" s="86" t="s">
        <v>103</v>
      </c>
      <c r="C34" s="21">
        <v>0</v>
      </c>
      <c r="D34" s="99"/>
    </row>
    <row r="35" spans="2:4" ht="31.5" hidden="1" x14ac:dyDescent="0.25">
      <c r="B35" s="86" t="s">
        <v>104</v>
      </c>
      <c r="C35" s="21">
        <v>0</v>
      </c>
      <c r="D35" s="99"/>
    </row>
    <row r="36" spans="2:4" ht="31.5" hidden="1" x14ac:dyDescent="0.25">
      <c r="B36" s="86" t="s">
        <v>105</v>
      </c>
      <c r="C36" s="21">
        <v>0</v>
      </c>
      <c r="D36" s="99"/>
    </row>
    <row r="37" spans="2:4" hidden="1" x14ac:dyDescent="0.25">
      <c r="B37" s="86" t="s">
        <v>90</v>
      </c>
      <c r="C37" s="21">
        <v>0</v>
      </c>
      <c r="D37" s="99"/>
    </row>
    <row r="38" spans="2:4" x14ac:dyDescent="0.25">
      <c r="B38" s="86" t="s">
        <v>106</v>
      </c>
      <c r="C38" s="21">
        <v>-4011157.77</v>
      </c>
    </row>
    <row r="39" spans="2:4" ht="31.5" hidden="1" x14ac:dyDescent="0.25">
      <c r="B39" s="86" t="s">
        <v>107</v>
      </c>
      <c r="C39" s="21">
        <v>0</v>
      </c>
      <c r="D39" s="31"/>
    </row>
    <row r="40" spans="2:4" ht="31.5" hidden="1" x14ac:dyDescent="0.25">
      <c r="B40" s="86" t="s">
        <v>108</v>
      </c>
      <c r="C40" s="21">
        <v>0</v>
      </c>
      <c r="D40" s="31"/>
    </row>
    <row r="41" spans="2:4" ht="31.5" hidden="1" x14ac:dyDescent="0.25">
      <c r="B41" s="86" t="s">
        <v>109</v>
      </c>
      <c r="C41" s="21">
        <v>0</v>
      </c>
      <c r="D41" s="31"/>
    </row>
    <row r="42" spans="2:4" ht="31.5" hidden="1" x14ac:dyDescent="0.25">
      <c r="B42" s="86" t="s">
        <v>110</v>
      </c>
      <c r="C42" s="21">
        <v>0</v>
      </c>
      <c r="D42" s="31"/>
    </row>
    <row r="43" spans="2:4" hidden="1" x14ac:dyDescent="0.25">
      <c r="B43" s="86" t="s">
        <v>111</v>
      </c>
      <c r="C43" s="21">
        <v>0</v>
      </c>
      <c r="D43" s="31"/>
    </row>
    <row r="44" spans="2:4" hidden="1" x14ac:dyDescent="0.25">
      <c r="B44" s="86" t="s">
        <v>98</v>
      </c>
      <c r="C44" s="100">
        <v>0</v>
      </c>
      <c r="D44" s="31"/>
    </row>
    <row r="45" spans="2:4" x14ac:dyDescent="0.25">
      <c r="B45" s="95" t="s">
        <v>112</v>
      </c>
      <c r="C45" s="101">
        <f>SUM(C32:C44)</f>
        <v>-4011157.77</v>
      </c>
      <c r="D45" s="91"/>
    </row>
    <row r="46" spans="2:4" x14ac:dyDescent="0.25">
      <c r="B46" s="92"/>
      <c r="C46" s="93"/>
      <c r="D46" s="94"/>
    </row>
    <row r="47" spans="2:4" x14ac:dyDescent="0.25">
      <c r="B47" s="95" t="s">
        <v>113</v>
      </c>
      <c r="C47" s="96"/>
      <c r="D47" s="97"/>
    </row>
    <row r="48" spans="2:4" hidden="1" x14ac:dyDescent="0.25">
      <c r="B48" s="86" t="s">
        <v>114</v>
      </c>
      <c r="C48" s="21">
        <v>0</v>
      </c>
      <c r="D48" s="97"/>
    </row>
    <row r="49" spans="2:4" hidden="1" x14ac:dyDescent="0.25">
      <c r="B49" s="86" t="s">
        <v>115</v>
      </c>
      <c r="C49" s="21">
        <v>0</v>
      </c>
      <c r="D49" s="97"/>
    </row>
    <row r="50" spans="2:4" hidden="1" x14ac:dyDescent="0.25">
      <c r="B50" s="86" t="s">
        <v>116</v>
      </c>
      <c r="C50" s="21">
        <v>0</v>
      </c>
      <c r="D50" s="97"/>
    </row>
    <row r="51" spans="2:4" ht="31.5" hidden="1" x14ac:dyDescent="0.25">
      <c r="B51" s="86" t="s">
        <v>117</v>
      </c>
      <c r="C51" s="21">
        <v>0</v>
      </c>
      <c r="D51" s="97"/>
    </row>
    <row r="52" spans="2:4" hidden="1" x14ac:dyDescent="0.25">
      <c r="B52" s="86" t="s">
        <v>90</v>
      </c>
      <c r="C52" s="21">
        <v>0</v>
      </c>
      <c r="D52" s="97"/>
    </row>
    <row r="53" spans="2:4" ht="31.5" hidden="1" x14ac:dyDescent="0.25">
      <c r="B53" s="86" t="s">
        <v>118</v>
      </c>
      <c r="C53" s="21">
        <v>0</v>
      </c>
      <c r="D53" s="97"/>
    </row>
    <row r="54" spans="2:4" ht="31.5" hidden="1" x14ac:dyDescent="0.25">
      <c r="B54" s="86" t="s">
        <v>119</v>
      </c>
      <c r="C54" s="21">
        <v>0</v>
      </c>
      <c r="D54" s="97"/>
    </row>
    <row r="55" spans="2:4" hidden="1" x14ac:dyDescent="0.25">
      <c r="B55" s="86" t="s">
        <v>120</v>
      </c>
      <c r="C55" s="21">
        <v>0</v>
      </c>
      <c r="D55" s="97"/>
    </row>
    <row r="56" spans="2:4" hidden="1" x14ac:dyDescent="0.25">
      <c r="B56" s="86" t="s">
        <v>121</v>
      </c>
      <c r="C56" s="21">
        <v>0</v>
      </c>
      <c r="D56" s="97"/>
    </row>
    <row r="57" spans="2:4" ht="31.5" hidden="1" x14ac:dyDescent="0.25">
      <c r="B57" s="86" t="s">
        <v>122</v>
      </c>
      <c r="C57" s="21">
        <v>0</v>
      </c>
      <c r="D57" s="97"/>
    </row>
    <row r="58" spans="2:4" hidden="1" x14ac:dyDescent="0.25">
      <c r="B58" s="86" t="s">
        <v>123</v>
      </c>
      <c r="C58" s="100">
        <v>0</v>
      </c>
      <c r="D58" s="97"/>
    </row>
    <row r="59" spans="2:4" x14ac:dyDescent="0.25">
      <c r="B59" s="95" t="s">
        <v>124</v>
      </c>
      <c r="C59" s="90">
        <f>+C48+C49+C50+C51+C52-C53-C54-C55-C56-C57-C58</f>
        <v>0</v>
      </c>
      <c r="D59" s="97"/>
    </row>
    <row r="60" spans="2:4" x14ac:dyDescent="0.25">
      <c r="B60" s="92"/>
      <c r="C60" s="43"/>
      <c r="D60" s="97"/>
    </row>
    <row r="61" spans="2:4" ht="31.5" x14ac:dyDescent="0.25">
      <c r="B61" s="86" t="s">
        <v>125</v>
      </c>
      <c r="C61" s="21">
        <v>36739430.300000004</v>
      </c>
      <c r="D61" s="97"/>
    </row>
    <row r="62" spans="2:4" x14ac:dyDescent="0.25">
      <c r="B62" s="86" t="s">
        <v>126</v>
      </c>
      <c r="C62" s="100">
        <v>109240241.65000001</v>
      </c>
      <c r="D62" s="97"/>
    </row>
    <row r="63" spans="2:4" x14ac:dyDescent="0.25">
      <c r="B63" s="89" t="s">
        <v>127</v>
      </c>
      <c r="C63" s="90">
        <f>C61+C62</f>
        <v>145979671.95000002</v>
      </c>
      <c r="D63" s="97"/>
    </row>
    <row r="64" spans="2:4" x14ac:dyDescent="0.25">
      <c r="B64" s="33"/>
      <c r="C64" s="43"/>
      <c r="D64" s="97"/>
    </row>
    <row r="65" spans="2:4" x14ac:dyDescent="0.25">
      <c r="B65" s="33"/>
      <c r="C65" s="35"/>
      <c r="D65" s="97"/>
    </row>
    <row r="66" spans="2:4" x14ac:dyDescent="0.25">
      <c r="B66" s="102"/>
      <c r="C66" s="43"/>
      <c r="D66" s="97"/>
    </row>
    <row r="67" spans="2:4" x14ac:dyDescent="0.25">
      <c r="B67" s="102"/>
      <c r="C67" s="43"/>
      <c r="D67" s="97"/>
    </row>
    <row r="68" spans="2:4" x14ac:dyDescent="0.25">
      <c r="B68" s="102"/>
      <c r="C68" s="43"/>
      <c r="D68" s="97"/>
    </row>
    <row r="69" spans="2:4" x14ac:dyDescent="0.25">
      <c r="B69" s="102"/>
      <c r="C69" s="43"/>
      <c r="D69" s="97"/>
    </row>
    <row r="70" spans="2:4" x14ac:dyDescent="0.25">
      <c r="C70" s="43"/>
    </row>
    <row r="72" spans="2:4" x14ac:dyDescent="0.25">
      <c r="B72" s="45" t="s">
        <v>54</v>
      </c>
    </row>
    <row r="73" spans="2:4" x14ac:dyDescent="0.25">
      <c r="B73" s="46" t="s">
        <v>55</v>
      </c>
    </row>
  </sheetData>
  <mergeCells count="4">
    <mergeCell ref="B6:D6"/>
    <mergeCell ref="B7:D7"/>
    <mergeCell ref="B8:D8"/>
    <mergeCell ref="B9:D9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A07AD6-7DA7-42DC-8474-A51766953233}">
  <dimension ref="A4:M51"/>
  <sheetViews>
    <sheetView workbookViewId="0">
      <selection activeCell="G7" sqref="G7"/>
    </sheetView>
  </sheetViews>
  <sheetFormatPr baseColWidth="10" defaultColWidth="11.42578125" defaultRowHeight="15.75" x14ac:dyDescent="0.25"/>
  <cols>
    <col min="1" max="1" width="8.42578125" style="6" customWidth="1"/>
    <col min="2" max="2" width="43.85546875" style="6" customWidth="1"/>
    <col min="3" max="3" width="22" style="33" bestFit="1" customWidth="1"/>
    <col min="4" max="4" width="18.7109375" style="62" customWidth="1"/>
    <col min="5" max="5" width="19.7109375" style="62" customWidth="1"/>
    <col min="6" max="6" width="16.28515625" style="43" bestFit="1" customWidth="1"/>
    <col min="7" max="7" width="43.5703125" style="33" bestFit="1" customWidth="1"/>
    <col min="8" max="8" width="14.42578125" style="43" bestFit="1" customWidth="1"/>
    <col min="9" max="9" width="12.140625" style="43" bestFit="1" customWidth="1"/>
    <col min="10" max="12" width="11.5703125" style="5" bestFit="1" customWidth="1"/>
    <col min="13" max="16384" width="11.42578125" style="6"/>
  </cols>
  <sheetData>
    <row r="4" spans="1:13" x14ac:dyDescent="0.25">
      <c r="B4" s="1"/>
      <c r="C4" s="2"/>
      <c r="D4" s="48"/>
      <c r="E4" s="49"/>
    </row>
    <row r="5" spans="1:13" x14ac:dyDescent="0.25">
      <c r="B5" s="1"/>
      <c r="C5" s="2"/>
      <c r="D5" s="48"/>
      <c r="E5" s="49"/>
    </row>
    <row r="6" spans="1:13" x14ac:dyDescent="0.25">
      <c r="B6" s="1"/>
      <c r="C6" s="2"/>
      <c r="D6" s="48"/>
      <c r="E6" s="49"/>
    </row>
    <row r="7" spans="1:13" ht="19.5" x14ac:dyDescent="0.25">
      <c r="A7" s="50" t="s">
        <v>0</v>
      </c>
      <c r="B7" s="50"/>
      <c r="C7" s="50"/>
      <c r="D7" s="50"/>
      <c r="E7" s="50"/>
    </row>
    <row r="8" spans="1:13" ht="19.5" customHeight="1" x14ac:dyDescent="0.25">
      <c r="A8" s="51" t="s">
        <v>56</v>
      </c>
      <c r="B8" s="51"/>
      <c r="C8" s="51"/>
      <c r="D8" s="51"/>
      <c r="E8" s="51"/>
    </row>
    <row r="9" spans="1:13" ht="18.75" x14ac:dyDescent="0.25">
      <c r="C9" s="52"/>
      <c r="D9" s="53"/>
      <c r="E9" s="49"/>
    </row>
    <row r="10" spans="1:13" x14ac:dyDescent="0.25">
      <c r="B10" s="1"/>
      <c r="C10" s="14"/>
      <c r="D10" s="54"/>
      <c r="E10" s="49"/>
    </row>
    <row r="11" spans="1:13" ht="18" x14ac:dyDescent="0.25">
      <c r="A11" s="55" t="s">
        <v>57</v>
      </c>
      <c r="B11" s="55"/>
      <c r="C11" s="55"/>
      <c r="D11" s="55"/>
      <c r="E11" s="55"/>
    </row>
    <row r="12" spans="1:13" ht="18" x14ac:dyDescent="0.25">
      <c r="A12" s="56" t="s">
        <v>3</v>
      </c>
      <c r="B12" s="56"/>
      <c r="C12" s="56"/>
      <c r="D12" s="56"/>
      <c r="E12" s="56"/>
      <c r="M12" s="13"/>
    </row>
    <row r="13" spans="1:13" x14ac:dyDescent="0.25">
      <c r="A13" s="57" t="s">
        <v>4</v>
      </c>
      <c r="B13" s="57"/>
      <c r="C13" s="57"/>
      <c r="D13" s="57"/>
      <c r="E13" s="57"/>
      <c r="M13" s="13"/>
    </row>
    <row r="14" spans="1:13" x14ac:dyDescent="0.25">
      <c r="B14" s="58"/>
      <c r="C14" s="59"/>
      <c r="D14" s="60"/>
      <c r="E14" s="49"/>
      <c r="M14" s="13"/>
    </row>
    <row r="15" spans="1:13" x14ac:dyDescent="0.25">
      <c r="B15" s="61"/>
      <c r="C15" s="61"/>
      <c r="M15" s="13"/>
    </row>
    <row r="16" spans="1:13" x14ac:dyDescent="0.25">
      <c r="C16" s="63"/>
      <c r="D16" s="64"/>
    </row>
    <row r="17" spans="2:13" x14ac:dyDescent="0.25">
      <c r="B17" s="65" t="s">
        <v>58</v>
      </c>
      <c r="D17" s="64"/>
      <c r="M17" s="13"/>
    </row>
    <row r="18" spans="2:13" hidden="1" x14ac:dyDescent="0.25">
      <c r="B18" s="66" t="s">
        <v>59</v>
      </c>
      <c r="C18" s="67">
        <v>0</v>
      </c>
      <c r="D18" s="64"/>
    </row>
    <row r="19" spans="2:13" x14ac:dyDescent="0.25">
      <c r="B19" s="66" t="s">
        <v>60</v>
      </c>
      <c r="C19" s="68">
        <f>+'[3]Ejecucion Presupuestaria'!G15</f>
        <v>57170484.109999999</v>
      </c>
      <c r="D19" s="69">
        <f>+'[3]Ejecucion Presupuestaria'!G15</f>
        <v>57170484.109999999</v>
      </c>
      <c r="H19" s="70"/>
    </row>
    <row r="20" spans="2:13" x14ac:dyDescent="0.25">
      <c r="B20" s="66" t="s">
        <v>61</v>
      </c>
      <c r="C20" s="68">
        <f>+'[3]Ejecucion Presupuestaria'!G14</f>
        <v>50381965.049999997</v>
      </c>
      <c r="D20" s="69">
        <f>+'[3]Ejecucion Presupuestaria'!G14</f>
        <v>50381965.049999997</v>
      </c>
    </row>
    <row r="21" spans="2:13" x14ac:dyDescent="0.25">
      <c r="B21" s="66" t="s">
        <v>62</v>
      </c>
      <c r="C21" s="68">
        <f>+'[3]Ejecucion Presupuestaria'!J14</f>
        <v>23965.61</v>
      </c>
      <c r="D21" s="69"/>
    </row>
    <row r="22" spans="2:13" x14ac:dyDescent="0.25">
      <c r="B22" s="65" t="s">
        <v>63</v>
      </c>
      <c r="C22" s="71">
        <f>SUM(C18:C21)</f>
        <v>107576414.77</v>
      </c>
      <c r="D22" s="69"/>
    </row>
    <row r="23" spans="2:13" x14ac:dyDescent="0.25">
      <c r="B23" s="72"/>
      <c r="D23" s="69"/>
      <c r="E23" s="73"/>
    </row>
    <row r="24" spans="2:13" x14ac:dyDescent="0.25">
      <c r="B24" s="74" t="s">
        <v>64</v>
      </c>
      <c r="D24" s="69"/>
    </row>
    <row r="25" spans="2:13" x14ac:dyDescent="0.25">
      <c r="B25" s="66" t="s">
        <v>65</v>
      </c>
      <c r="C25" s="73">
        <f>+'[3]Ejecucion Presupuestaria'!Q6</f>
        <v>50381965.049999997</v>
      </c>
      <c r="D25" s="69">
        <f>+'[3]Ejecucion Presupuestaria'!Q6</f>
        <v>50381965.049999997</v>
      </c>
    </row>
    <row r="26" spans="2:13" x14ac:dyDescent="0.25">
      <c r="B26" s="66" t="s">
        <v>66</v>
      </c>
      <c r="C26" s="73"/>
      <c r="D26" s="69"/>
    </row>
    <row r="27" spans="2:13" x14ac:dyDescent="0.25">
      <c r="B27" s="66" t="s">
        <v>67</v>
      </c>
      <c r="C27" s="73">
        <f>+'[3]Consumo x Inventario'!C22</f>
        <v>34537569.109999999</v>
      </c>
      <c r="D27" s="69">
        <f>+'[3]Ejecucion Presupuestaria'!Q8</f>
        <v>15384629.599999998</v>
      </c>
    </row>
    <row r="28" spans="2:13" x14ac:dyDescent="0.25">
      <c r="B28" s="66" t="s">
        <v>68</v>
      </c>
      <c r="C28" s="73">
        <f>+'[3]Activo Fijo'!D23+'[3]Pagos Anticipados '!L20</f>
        <v>1643966.8678592159</v>
      </c>
      <c r="D28" s="69">
        <f>+'[3]Activo Fijo'!D23+'[3]Pagos Anticipados '!L20</f>
        <v>1643966.8678592159</v>
      </c>
    </row>
    <row r="29" spans="2:13" x14ac:dyDescent="0.25">
      <c r="B29" s="66" t="s">
        <v>69</v>
      </c>
      <c r="C29" s="67"/>
      <c r="D29" s="69"/>
    </row>
    <row r="30" spans="2:13" x14ac:dyDescent="0.25">
      <c r="B30" s="66" t="s">
        <v>70</v>
      </c>
      <c r="C30" s="68">
        <f>+'[3]Ejecucion Presupuestaria'!Q7-C31</f>
        <v>1058907.05</v>
      </c>
      <c r="D30" s="69">
        <f>+'[3]Ejecucion Presupuestaria'!Q7</f>
        <v>1059232.05</v>
      </c>
    </row>
    <row r="31" spans="2:13" x14ac:dyDescent="0.25">
      <c r="B31" s="66" t="s">
        <v>71</v>
      </c>
      <c r="C31" s="68">
        <f>+'[3]Ejecucion Presupuestaria'!J183</f>
        <v>325</v>
      </c>
      <c r="D31" s="69"/>
    </row>
    <row r="32" spans="2:13" x14ac:dyDescent="0.25">
      <c r="B32" s="65" t="s">
        <v>72</v>
      </c>
      <c r="C32" s="75">
        <f>SUM(C25:C31)</f>
        <v>87622733.077859208</v>
      </c>
      <c r="D32" s="69"/>
    </row>
    <row r="33" spans="2:4" x14ac:dyDescent="0.25">
      <c r="B33" s="72"/>
      <c r="D33" s="69"/>
    </row>
    <row r="34" spans="2:4" x14ac:dyDescent="0.25">
      <c r="B34" s="66" t="s">
        <v>73</v>
      </c>
      <c r="C34" s="67" t="s">
        <v>74</v>
      </c>
      <c r="D34" s="69"/>
    </row>
    <row r="35" spans="2:4" x14ac:dyDescent="0.25">
      <c r="B35" s="72"/>
      <c r="D35" s="69"/>
    </row>
    <row r="36" spans="2:4" x14ac:dyDescent="0.25">
      <c r="B36" s="66" t="s">
        <v>75</v>
      </c>
      <c r="C36" s="67">
        <v>0</v>
      </c>
      <c r="D36" s="69">
        <f>+'[3]Ejecucion Presupuestaria'!Q9</f>
        <v>4011157.77</v>
      </c>
    </row>
    <row r="37" spans="2:4" x14ac:dyDescent="0.25">
      <c r="B37" s="72"/>
      <c r="D37" s="69"/>
    </row>
    <row r="38" spans="2:4" x14ac:dyDescent="0.25">
      <c r="B38" s="65" t="s">
        <v>49</v>
      </c>
      <c r="C38" s="76">
        <f>+C22-C32</f>
        <v>19953681.692140788</v>
      </c>
      <c r="D38" s="69">
        <f>+C38-'[3]Flujo de Efectivo Mensual'!B59</f>
        <v>-16785748.607859217</v>
      </c>
    </row>
    <row r="39" spans="2:4" x14ac:dyDescent="0.25">
      <c r="B39" s="72"/>
      <c r="D39" s="69"/>
    </row>
    <row r="40" spans="2:4" x14ac:dyDescent="0.25">
      <c r="B40" s="77" t="s">
        <v>76</v>
      </c>
      <c r="D40" s="69"/>
    </row>
    <row r="41" spans="2:4" x14ac:dyDescent="0.25">
      <c r="B41" s="66" t="s">
        <v>77</v>
      </c>
      <c r="C41" s="67">
        <v>0</v>
      </c>
      <c r="D41" s="69"/>
    </row>
    <row r="42" spans="2:4" x14ac:dyDescent="0.25">
      <c r="B42" s="66" t="s">
        <v>51</v>
      </c>
      <c r="C42" s="67">
        <v>0</v>
      </c>
      <c r="D42" s="69"/>
    </row>
    <row r="43" spans="2:4" ht="16.5" thickBot="1" x14ac:dyDescent="0.3">
      <c r="B43" s="78"/>
      <c r="C43" s="79">
        <v>0</v>
      </c>
      <c r="D43" s="69"/>
    </row>
    <row r="44" spans="2:4" ht="16.5" thickTop="1" x14ac:dyDescent="0.25">
      <c r="B44" s="72"/>
      <c r="D44" s="69"/>
    </row>
    <row r="45" spans="2:4" x14ac:dyDescent="0.25">
      <c r="B45" s="80"/>
      <c r="D45" s="69"/>
    </row>
    <row r="46" spans="2:4" x14ac:dyDescent="0.25">
      <c r="B46" s="80"/>
      <c r="D46" s="81"/>
    </row>
    <row r="47" spans="2:4" x14ac:dyDescent="0.25">
      <c r="B47" s="80"/>
      <c r="D47" s="81"/>
    </row>
    <row r="48" spans="2:4" x14ac:dyDescent="0.25">
      <c r="B48" s="80"/>
      <c r="D48" s="81"/>
    </row>
    <row r="49" spans="2:4" x14ac:dyDescent="0.25">
      <c r="D49" s="81"/>
    </row>
    <row r="50" spans="2:4" x14ac:dyDescent="0.25">
      <c r="B50" s="45" t="s">
        <v>54</v>
      </c>
      <c r="D50" s="81"/>
    </row>
    <row r="51" spans="2:4" x14ac:dyDescent="0.25">
      <c r="B51" s="46" t="s">
        <v>55</v>
      </c>
    </row>
  </sheetData>
  <mergeCells count="6">
    <mergeCell ref="A7:E7"/>
    <mergeCell ref="A8:E8"/>
    <mergeCell ref="A11:E11"/>
    <mergeCell ref="A12:E12"/>
    <mergeCell ref="A13:E13"/>
    <mergeCell ref="B15:C15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Balance General</vt:lpstr>
      <vt:lpstr>Estado Flujo de Efectivo</vt:lpstr>
      <vt:lpstr>Estado de Rendimiento</vt:lpstr>
      <vt:lpstr>'Balance General'!Área_de_impresión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Cynthia Ginette Payano Reyes</dc:creator>
  <cp:lastModifiedBy>Persio Ventura</cp:lastModifiedBy>
  <cp:lastPrinted>2025-04-09T14:45:06Z</cp:lastPrinted>
  <dcterms:created xsi:type="dcterms:W3CDTF">2025-04-08T16:51:10Z</dcterms:created>
  <dcterms:modified xsi:type="dcterms:W3CDTF">2025-04-09T15:10:28Z</dcterms:modified>
</cp:coreProperties>
</file>