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2 - Febrero\Excell\"/>
    </mc:Choice>
  </mc:AlternateContent>
  <bookViews>
    <workbookView xWindow="0" yWindow="0" windowWidth="16740" windowHeight="7680"/>
  </bookViews>
  <sheets>
    <sheet name="Balance General" sheetId="1" r:id="rId1"/>
    <sheet name="Estado de Rendimiento" sheetId="3" r:id="rId2"/>
    <sheet name="Estado Flujo de Efectivo" sheetId="2" r:id="rId3"/>
  </sheets>
  <externalReferences>
    <externalReference r:id="rId4"/>
    <externalReference r:id="rId5"/>
  </externalReferences>
  <definedNames>
    <definedName name="_xlnm.Print_Area" localSheetId="0">'Balance General'!$A$1:$D$78</definedName>
    <definedName name="_xlnm.Print_Area" localSheetId="2">'Estado Flujo de Efectivo'!$A$1:$D$75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D34" i="3" s="1"/>
  <c r="C28" i="3"/>
  <c r="D27" i="3"/>
  <c r="C27" i="3"/>
  <c r="D25" i="3"/>
  <c r="C25" i="3"/>
  <c r="D24" i="3"/>
  <c r="C24" i="3"/>
  <c r="D22" i="3"/>
  <c r="C22" i="3"/>
  <c r="C29" i="3" s="1"/>
  <c r="C18" i="3"/>
  <c r="D17" i="3"/>
  <c r="C17" i="3"/>
  <c r="D16" i="3"/>
  <c r="C16" i="3"/>
  <c r="C19" i="3" s="1"/>
  <c r="C35" i="3" l="1"/>
  <c r="D35" i="3" s="1"/>
  <c r="C60" i="2" l="1"/>
  <c r="C57" i="2"/>
  <c r="E45" i="2"/>
  <c r="E36" i="2"/>
  <c r="C36" i="2" s="1"/>
  <c r="C43" i="2" s="1"/>
  <c r="E26" i="2"/>
  <c r="C26" i="2" s="1"/>
  <c r="C25" i="2"/>
  <c r="C24" i="2"/>
  <c r="E23" i="2"/>
  <c r="C23" i="2" s="1"/>
  <c r="C22" i="2"/>
  <c r="E21" i="2"/>
  <c r="C21" i="2" s="1"/>
  <c r="E18" i="2"/>
  <c r="C18" i="2"/>
  <c r="E14" i="2"/>
  <c r="C14" i="2"/>
  <c r="E13" i="2"/>
  <c r="E9" i="2" s="1"/>
  <c r="C13" i="2"/>
  <c r="F10" i="2"/>
  <c r="E20" i="2" l="1"/>
  <c r="E44" i="2" s="1"/>
  <c r="E57" i="2" s="1"/>
  <c r="C20" i="2"/>
  <c r="C27" i="2" s="1"/>
  <c r="C59" i="2" s="1"/>
  <c r="C61" i="2" s="1"/>
  <c r="F27" i="2"/>
  <c r="K1048576" i="1" l="1"/>
  <c r="J1048576" i="1"/>
  <c r="I1048576" i="1"/>
  <c r="C64" i="1"/>
  <c r="C61" i="1"/>
  <c r="C56" i="1"/>
  <c r="C43" i="1"/>
  <c r="C39" i="1"/>
  <c r="C47" i="1" s="1"/>
  <c r="C30" i="1"/>
  <c r="C33" i="1" s="1"/>
  <c r="C21" i="1"/>
  <c r="C20" i="1"/>
  <c r="C19" i="1"/>
  <c r="C16" i="1"/>
  <c r="C23" i="1" s="1"/>
  <c r="C35" i="1" l="1"/>
  <c r="C58" i="1"/>
  <c r="C63" i="1" l="1"/>
  <c r="C66" i="1" s="1"/>
  <c r="C67" i="1" s="1"/>
</calcChain>
</file>

<file path=xl/sharedStrings.xml><?xml version="1.0" encoding="utf-8"?>
<sst xmlns="http://schemas.openxmlformats.org/spreadsheetml/2006/main" count="139" uniqueCount="128">
  <si>
    <t>SERVICIO NACIONAL DE SALUD</t>
  </si>
  <si>
    <t>HOSPITAL UNIIVERSITARIO DOCENTE  TRAUMATOLOGICO DR. NEY ARIAS LORA</t>
  </si>
  <si>
    <t xml:space="preserve"> Balance General</t>
  </si>
  <si>
    <t xml:space="preserve"> Al _28__de_  Febrero  _del__2025</t>
  </si>
  <si>
    <t xml:space="preserve">   ( VALORES ES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</si>
  <si>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</si>
  <si>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</si>
  <si>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</si>
  <si>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</si>
  <si>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</si>
  <si>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</si>
  <si>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</si>
  <si>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</si>
  <si>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</si>
  <si>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</si>
  <si>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</si>
  <si>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</si>
  <si>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</si>
  <si>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</si>
  <si>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</si>
  <si>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11)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</si>
  <si>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</si>
  <si>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</si>
  <si>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</si>
  <si>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</si>
  <si>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</si>
  <si>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</si>
  <si>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12)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</si>
  <si>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</si>
  <si>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</si>
  <si>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</si>
  <si>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</si>
  <si>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</si>
  <si>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</si>
  <si>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</si>
  <si>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</si>
  <si>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</si>
  <si>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</si>
  <si>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</si>
  <si>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</si>
  <si>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</si>
  <si>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</si>
  <si>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</si>
  <si>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</si>
  <si>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</si>
  <si>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</si>
  <si>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</si>
  <si>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Reservas</t>
  </si>
  <si>
    <t>Resultado del período (ahorro / desahorro)</t>
  </si>
  <si>
    <t>Resultado acumulado</t>
  </si>
  <si>
    <t>Intereses minoritarios</t>
  </si>
  <si>
    <t>Patrimonio Neto</t>
  </si>
  <si>
    <t>Total Activos Netos/Patrimonio mas Pasivos</t>
  </si>
  <si>
    <t>Licda. Cynthia Payano</t>
  </si>
  <si>
    <t xml:space="preserve"> Gerente de Contabilidad</t>
  </si>
  <si>
    <t>Hospital Universitario Docente Traumatologico Dr. Ney Arias Lora</t>
  </si>
  <si>
    <t>Estado de Flujo de Efectivo</t>
  </si>
  <si>
    <t>Del Ejercicio Terminado  al 28 de Febrero 2025</t>
  </si>
  <si>
    <t>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</si>
  <si>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</si>
  <si>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</si>
  <si>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</si>
  <si>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</si>
  <si>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</si>
  <si>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</si>
  <si>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</si>
  <si>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</si>
  <si>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</si>
  <si>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</si>
  <si>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</si>
  <si>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</si>
  <si>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</si>
  <si>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</si>
  <si>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</si>
  <si>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>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</si>
  <si>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</si>
  <si>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</si>
  <si>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</si>
  <si>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</si>
  <si>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</si>
  <si>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</si>
  <si>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</si>
  <si>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</si>
  <si>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</si>
  <si>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</si>
  <si>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</si>
  <si>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</si>
  <si>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</si>
  <si>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</si>
  <si>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</si>
  <si>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</si>
  <si>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</si>
  <si>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</si>
  <si>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</si>
  <si>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</si>
  <si>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</si>
  <si>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</si>
  <si>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</si>
  <si>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</si>
  <si>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</si>
  <si>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</si>
  <si>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</si>
  <si>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</si>
  <si>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</si>
  <si>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resultadomes anterior</t>
  </si>
  <si>
    <t>Efectivo y equivalentes al efectivo al final del periodo</t>
  </si>
  <si>
    <t>resultado actual</t>
  </si>
  <si>
    <t>Estado de Rendimiento Financiero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</si>
  <si>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</si>
  <si>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</si>
  <si>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</si>
  <si>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</si>
  <si>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</si>
  <si>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</si>
  <si>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17, 18, 19,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</si>
  <si>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</si>
  <si>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</si>
  <si>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</si>
  <si>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</si>
  <si>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</si>
  <si>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</si>
  <si>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</si>
  <si>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</si>
  <si>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</si>
  <si>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</si>
  <si>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</si>
  <si>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Atribuible a:</t>
  </si>
  <si>
    <t>Propietarios de la entidad controladora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</si>
</sst>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5"/>
      <color theme="8" tint="-0.249977111117893"/>
      <name val="Arial"/>
      <family val="2"/>
    </font>
    <font>
      <b/>
      <sz val="12"/>
      <color theme="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rgb="FF231F20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43" fontId="10" fillId="0" borderId="0" xfId="0" applyNumberFormat="1" applyFont="1"/>
    <xf numFmtId="43" fontId="9" fillId="0" borderId="0" xfId="0" applyNumberFormat="1" applyFont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3" fontId="11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13" fillId="0" borderId="0" xfId="0" applyFont="1"/>
    <xf numFmtId="43" fontId="8" fillId="0" borderId="3" xfId="0" applyNumberFormat="1" applyFont="1" applyBorder="1" applyAlignment="1">
      <alignment horizontal="center" vertical="center" wrapText="1"/>
    </xf>
    <xf numFmtId="43" fontId="13" fillId="0" borderId="0" xfId="0" applyNumberFormat="1" applyFont="1"/>
    <xf numFmtId="43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14" fillId="0" borderId="0" xfId="0" applyFont="1"/>
    <xf numFmtId="4" fontId="8" fillId="0" borderId="0" xfId="0" applyNumberFormat="1" applyFont="1" applyAlignment="1">
      <alignment horizontal="right" vertical="center" wrapText="1"/>
    </xf>
    <xf numFmtId="43" fontId="14" fillId="0" borderId="0" xfId="1" applyFont="1"/>
    <xf numFmtId="164" fontId="8" fillId="0" borderId="2" xfId="1" applyNumberFormat="1" applyFont="1" applyBorder="1" applyAlignment="1">
      <alignment horizontal="right" vertical="center" wrapText="1"/>
    </xf>
    <xf numFmtId="165" fontId="3" fillId="0" borderId="0" xfId="0" applyNumberFormat="1" applyFont="1"/>
    <xf numFmtId="43" fontId="13" fillId="0" borderId="0" xfId="1" applyFont="1"/>
    <xf numFmtId="43" fontId="13" fillId="0" borderId="0" xfId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16" fillId="0" borderId="0" xfId="1" applyFont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1" applyNumberFormat="1" applyFont="1" applyAlignment="1">
      <alignment horizontal="center" vertical="center" wrapText="1"/>
    </xf>
    <xf numFmtId="41" fontId="11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3" fontId="18" fillId="0" borderId="3" xfId="1" applyFont="1" applyBorder="1" applyAlignment="1">
      <alignment horizontal="center" vertical="center" wrapText="1"/>
    </xf>
    <xf numFmtId="43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43" fontId="13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43" fontId="11" fillId="0" borderId="0" xfId="1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3" fontId="19" fillId="0" borderId="0" xfId="1" applyFont="1" applyBorder="1" applyAlignment="1">
      <alignment horizontal="right" vertical="center" wrapText="1"/>
    </xf>
    <xf numFmtId="0" fontId="16" fillId="0" borderId="0" xfId="0" applyFont="1"/>
    <xf numFmtId="4" fontId="15" fillId="0" borderId="0" xfId="0" applyNumberFormat="1" applyFont="1"/>
    <xf numFmtId="43" fontId="20" fillId="0" borderId="0" xfId="1" applyFont="1"/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21" fillId="0" borderId="0" xfId="1" applyFont="1" applyFill="1" applyAlignment="1">
      <alignment vertical="center"/>
    </xf>
    <xf numFmtId="43" fontId="21" fillId="0" borderId="0" xfId="1" applyFont="1" applyFill="1" applyBorder="1" applyAlignment="1">
      <alignment vertical="center"/>
    </xf>
    <xf numFmtId="43" fontId="2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43" fontId="7" fillId="0" borderId="0" xfId="1" applyFont="1" applyFill="1" applyAlignment="1">
      <alignment vertical="center"/>
    </xf>
    <xf numFmtId="43" fontId="13" fillId="0" borderId="0" xfId="1" applyFont="1" applyFill="1"/>
    <xf numFmtId="0" fontId="8" fillId="0" borderId="0" xfId="0" applyFont="1" applyAlignment="1">
      <alignment horizontal="left" vertical="center"/>
    </xf>
    <xf numFmtId="43" fontId="16" fillId="0" borderId="0" xfId="1" applyFont="1" applyFill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22" fillId="0" borderId="0" xfId="1" applyFont="1" applyFill="1"/>
    <xf numFmtId="43" fontId="23" fillId="0" borderId="0" xfId="1" applyFont="1"/>
    <xf numFmtId="4" fontId="1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Border="1"/>
    <xf numFmtId="43" fontId="11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164" fontId="18" fillId="0" borderId="3" xfId="0" applyNumberFormat="1" applyFont="1" applyBorder="1" applyAlignment="1">
      <alignment horizontal="center" vertical="center"/>
    </xf>
    <xf numFmtId="43" fontId="18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indent="5"/>
    </xf>
    <xf numFmtId="0" fontId="3" fillId="0" borderId="0" xfId="0" applyFont="1" applyAlignment="1">
      <alignment horizontal="left"/>
    </xf>
    <xf numFmtId="0" fontId="1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3" fontId="23" fillId="0" borderId="0" xfId="1" applyFont="1" applyFill="1"/>
    <xf numFmtId="0" fontId="14" fillId="0" borderId="0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2</xdr:row>
      <xdr:rowOff>27214</xdr:rowOff>
    </xdr:from>
    <xdr:to>
      <xdr:col>2</xdr:col>
      <xdr:colOff>830036</xdr:colOff>
      <xdr:row>4</xdr:row>
      <xdr:rowOff>84365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42726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1158875</xdr:colOff>
      <xdr:row>69</xdr:row>
      <xdr:rowOff>117475</xdr:rowOff>
    </xdr:from>
    <xdr:to>
      <xdr:col>3</xdr:col>
      <xdr:colOff>1019175</xdr:colOff>
      <xdr:row>76</xdr:row>
      <xdr:rowOff>85725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450" y="10109200"/>
          <a:ext cx="1593850" cy="1368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830036</xdr:colOff>
      <xdr:row>2</xdr:row>
      <xdr:rowOff>27214</xdr:rowOff>
    </xdr:from>
    <xdr:to>
      <xdr:col>2</xdr:col>
      <xdr:colOff>830036</xdr:colOff>
      <xdr:row>4</xdr:row>
      <xdr:rowOff>84365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42726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123825</xdr:rowOff>
    </xdr:from>
    <xdr:to>
      <xdr:col>0</xdr:col>
      <xdr:colOff>1952625</xdr:colOff>
      <xdr:row>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42</xdr:row>
      <xdr:rowOff>161925</xdr:rowOff>
    </xdr:from>
    <xdr:to>
      <xdr:col>3</xdr:col>
      <xdr:colOff>1127125</xdr:colOff>
      <xdr:row>49</xdr:row>
      <xdr:rowOff>130175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8572500"/>
          <a:ext cx="1670050" cy="1368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0</xdr:col>
      <xdr:colOff>2047875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1590675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59067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1133474</xdr:colOff>
      <xdr:row>66</xdr:row>
      <xdr:rowOff>133349</xdr:rowOff>
    </xdr:from>
    <xdr:to>
      <xdr:col>3</xdr:col>
      <xdr:colOff>1123950</xdr:colOff>
      <xdr:row>72</xdr:row>
      <xdr:rowOff>142874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7134224"/>
          <a:ext cx="1419226" cy="1209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yano\Desktop\Trabajos%20Realizados%20por%20Cynthia%20Payano\Estados%20Financieros\A&#241;o%202025\Febrero%202025\Estados%20Financieros%20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NAL-cont-01\Users\Users\gpayano\Desktop\Trabajos%20Realizados%20por%20Cynthia%20Payano\Estados%20Financieros\A&#241;o%202022\Septiembre%202022\Estados%20Financieros%20%20Septiembre%20%20%20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stados de Comparacion de los I"/>
      <sheetName val="Notas de 7 al 48"/>
      <sheetName val="Efectivo y Equivalente a efecti"/>
      <sheetName val="Cuentas Por Cobrar"/>
      <sheetName val="Inventario"/>
      <sheetName val="Consumo x Inventario"/>
      <sheetName val="Pagos Anticipados "/>
      <sheetName val="Activo Fijo"/>
      <sheetName val="Cuentas Por Pagar"/>
      <sheetName val="Ejecucion Presupuestaria"/>
      <sheetName val="Consolidado de ejecuciones"/>
      <sheetName val="Hoja4"/>
      <sheetName val="NOTAS 7 AL 48 "/>
      <sheetName val="NOTA PPE"/>
    </sheetNames>
    <sheetDataSet>
      <sheetData sheetId="0" refreshError="1"/>
      <sheetData sheetId="1" refreshError="1">
        <row r="35">
          <cell r="B35">
            <v>-3391659.7080762088</v>
          </cell>
        </row>
      </sheetData>
      <sheetData sheetId="2" refreshError="1">
        <row r="59">
          <cell r="B59">
            <v>-167565.83999999985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5">
          <cell r="C25">
            <v>109220558.46000001</v>
          </cell>
          <cell r="E25">
            <v>109388124.30000001</v>
          </cell>
        </row>
      </sheetData>
      <sheetData sheetId="12" refreshError="1">
        <row r="19">
          <cell r="D19">
            <v>175030404.80000001</v>
          </cell>
        </row>
      </sheetData>
      <sheetData sheetId="13" refreshError="1">
        <row r="22">
          <cell r="C22">
            <v>139948759.3811132</v>
          </cell>
        </row>
      </sheetData>
      <sheetData sheetId="14" refreshError="1">
        <row r="22">
          <cell r="C22">
            <v>37883568.109999999</v>
          </cell>
        </row>
      </sheetData>
      <sheetData sheetId="15" refreshError="1">
        <row r="20">
          <cell r="K20">
            <v>265737.78499999997</v>
          </cell>
          <cell r="L20">
            <v>154472.20666666667</v>
          </cell>
        </row>
      </sheetData>
      <sheetData sheetId="16" refreshError="1">
        <row r="21">
          <cell r="D21">
            <v>121621991.14313175</v>
          </cell>
        </row>
        <row r="23">
          <cell r="D23">
            <v>1584429.6814095494</v>
          </cell>
        </row>
        <row r="24">
          <cell r="D24">
            <v>408133758.80766308</v>
          </cell>
        </row>
      </sheetData>
      <sheetData sheetId="17" refreshError="1"/>
      <sheetData sheetId="18" refreshError="1">
        <row r="6">
          <cell r="Q6">
            <v>50532390.839999996</v>
          </cell>
        </row>
        <row r="7">
          <cell r="Q7">
            <v>6911022.459999999</v>
          </cell>
        </row>
        <row r="8">
          <cell r="Q8">
            <v>28230315.709999993</v>
          </cell>
        </row>
        <row r="9">
          <cell r="Q9">
            <v>8168060.4199999999</v>
          </cell>
        </row>
        <row r="10">
          <cell r="Q10">
            <v>93841789.429999992</v>
          </cell>
        </row>
        <row r="14">
          <cell r="G14">
            <v>50532390.839999989</v>
          </cell>
          <cell r="J14">
            <v>181020</v>
          </cell>
        </row>
        <row r="15">
          <cell r="G15">
            <v>42960812.75</v>
          </cell>
        </row>
        <row r="17">
          <cell r="J17">
            <v>93674223.589999989</v>
          </cell>
        </row>
        <row r="78">
          <cell r="J78">
            <v>6396632.8799999999</v>
          </cell>
        </row>
        <row r="87">
          <cell r="J87">
            <v>6911022.459999999</v>
          </cell>
        </row>
        <row r="183">
          <cell r="J183">
            <v>325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fectivo y Equivalente a efecti"/>
      <sheetName val="Cuentas Por Cobrar"/>
      <sheetName val="Pagos Anticipados "/>
      <sheetName val="Inventario"/>
      <sheetName val="Activo Fijo"/>
      <sheetName val="Cuentas Por Pagar"/>
      <sheetName val="Ejecucion Presupuestaria"/>
      <sheetName val="Hoja1"/>
      <sheetName val="Hoja2"/>
      <sheetName val="NOTAS 7 AL 48 "/>
      <sheetName val="NOTA P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B17">
            <v>412502736.45999998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C1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L1048576"/>
  <sheetViews>
    <sheetView tabSelected="1" workbookViewId="0">
      <selection activeCell="F21" sqref="F21"/>
    </sheetView>
  </sheetViews>
  <sheetFormatPr baseColWidth="10" defaultColWidth="11.42578125" defaultRowHeight="15.75" x14ac:dyDescent="0.25"/>
  <cols>
    <col min="1" max="1" width="42.42578125" style="5" customWidth="1"/>
    <col min="2" max="2" width="20.85546875" style="5" customWidth="1"/>
    <col min="3" max="3" width="26" style="4" customWidth="1"/>
    <col min="4" max="4" width="17.5703125" style="5" bestFit="1" customWidth="1"/>
    <col min="5" max="6" width="18.5703125" style="4" bestFit="1" customWidth="1"/>
    <col min="7" max="7" width="14.42578125" style="4" bestFit="1" customWidth="1"/>
    <col min="8" max="8" width="16.85546875" style="4" bestFit="1" customWidth="1"/>
    <col min="9" max="9" width="16.28515625" style="4" bestFit="1" customWidth="1"/>
    <col min="10" max="10" width="12.140625" style="4" bestFit="1" customWidth="1"/>
    <col min="11" max="11" width="14.42578125" style="4" bestFit="1" customWidth="1"/>
    <col min="12" max="16384" width="11.42578125" style="5"/>
  </cols>
  <sheetData>
    <row r="3" spans="1:12" x14ac:dyDescent="0.25">
      <c r="A3" s="1"/>
      <c r="B3" s="2"/>
      <c r="C3" s="1"/>
      <c r="D3" s="3"/>
    </row>
    <row r="4" spans="1:12" x14ac:dyDescent="0.25">
      <c r="A4" s="1"/>
      <c r="B4" s="2"/>
      <c r="C4" s="1"/>
      <c r="D4" s="3"/>
    </row>
    <row r="5" spans="1:12" x14ac:dyDescent="0.25">
      <c r="A5" s="1"/>
      <c r="B5" s="2"/>
      <c r="C5" s="1"/>
      <c r="D5" s="3"/>
    </row>
    <row r="6" spans="1:12" ht="19.5" x14ac:dyDescent="0.25">
      <c r="A6" s="68" t="s">
        <v>0</v>
      </c>
      <c r="B6" s="68"/>
      <c r="C6" s="68"/>
      <c r="D6" s="68"/>
    </row>
    <row r="7" spans="1:12" ht="19.5" customHeight="1" x14ac:dyDescent="0.25">
      <c r="A7" s="70" t="s">
        <v>1</v>
      </c>
      <c r="B7" s="70"/>
      <c r="C7" s="70"/>
      <c r="D7" s="70"/>
    </row>
    <row r="8" spans="1:12" ht="18" x14ac:dyDescent="0.25">
      <c r="A8" s="71" t="s">
        <v>2</v>
      </c>
      <c r="B8" s="71"/>
      <c r="C8" s="71"/>
      <c r="D8" s="71"/>
    </row>
    <row r="9" spans="1:12" ht="18" x14ac:dyDescent="0.25">
      <c r="A9" s="71" t="s">
        <v>3</v>
      </c>
      <c r="B9" s="71"/>
      <c r="C9" s="71"/>
      <c r="D9" s="71"/>
      <c r="L9" s="6"/>
    </row>
    <row r="10" spans="1:12" x14ac:dyDescent="0.25">
      <c r="A10" s="72" t="s">
        <v>4</v>
      </c>
      <c r="B10" s="72"/>
      <c r="C10" s="72"/>
      <c r="D10" s="72"/>
    </row>
    <row r="11" spans="1:12" x14ac:dyDescent="0.25">
      <c r="A11" s="1"/>
      <c r="B11" s="7"/>
      <c r="C11" s="2"/>
      <c r="D11" s="3"/>
    </row>
    <row r="12" spans="1:12" x14ac:dyDescent="0.25">
      <c r="A12" s="1"/>
      <c r="B12" s="7"/>
      <c r="C12" s="2"/>
      <c r="D12" s="3"/>
    </row>
    <row r="13" spans="1:12" x14ac:dyDescent="0.25">
      <c r="A13" s="1"/>
      <c r="B13" s="2"/>
      <c r="C13" s="8"/>
      <c r="D13" s="3"/>
    </row>
    <row r="14" spans="1:12" x14ac:dyDescent="0.25">
      <c r="A14" s="9" t="s">
        <v>5</v>
      </c>
      <c r="B14" s="10"/>
    </row>
    <row r="15" spans="1:12" x14ac:dyDescent="0.25">
      <c r="A15" s="9" t="s">
        <v>6</v>
      </c>
      <c r="B15" s="10"/>
    </row>
    <row r="16" spans="1:12" x14ac:dyDescent="0.25">
      <c r="A16" s="11" t="s">
        <v>7</v>
      </c>
      <c r="C16" s="12">
        <f>+'[1]Efectivo y Equivalente a efecti'!C25</f>
        <v>109220558.46000001</v>
      </c>
    </row>
    <row r="17" spans="1:4" hidden="1" x14ac:dyDescent="0.25">
      <c r="A17" s="11" t="s">
        <v>8</v>
      </c>
      <c r="C17" s="13">
        <v>0</v>
      </c>
    </row>
    <row r="18" spans="1:4" ht="31.5" hidden="1" x14ac:dyDescent="0.25">
      <c r="A18" s="11" t="s">
        <v>9</v>
      </c>
      <c r="C18" s="13">
        <v>0</v>
      </c>
    </row>
    <row r="19" spans="1:4" x14ac:dyDescent="0.25">
      <c r="A19" s="11" t="s">
        <v>10</v>
      </c>
      <c r="C19" s="12">
        <f>+'[1]Cuentas Por Cobrar'!D19</f>
        <v>175030404.80000001</v>
      </c>
    </row>
    <row r="20" spans="1:4" x14ac:dyDescent="0.25">
      <c r="A20" s="11" t="s">
        <v>11</v>
      </c>
      <c r="C20" s="12">
        <f>+[1]Inventario!C22</f>
        <v>139948759.3811132</v>
      </c>
    </row>
    <row r="21" spans="1:4" x14ac:dyDescent="0.25">
      <c r="A21" s="11" t="s">
        <v>12</v>
      </c>
      <c r="C21" s="14">
        <f>'[1]Pagos Anticipados '!K20</f>
        <v>265737.78499999997</v>
      </c>
    </row>
    <row r="22" spans="1:4" hidden="1" x14ac:dyDescent="0.25">
      <c r="A22" s="11" t="s">
        <v>13</v>
      </c>
      <c r="C22" s="15">
        <v>0</v>
      </c>
    </row>
    <row r="23" spans="1:4" x14ac:dyDescent="0.25">
      <c r="A23" s="9" t="s">
        <v>14</v>
      </c>
      <c r="C23" s="16">
        <f>SUM(C16:C22)</f>
        <v>424465460.42611319</v>
      </c>
    </row>
    <row r="24" spans="1:4" x14ac:dyDescent="0.25">
      <c r="A24" s="9"/>
      <c r="C24" s="17"/>
    </row>
    <row r="25" spans="1:4" x14ac:dyDescent="0.25">
      <c r="A25" s="9" t="s">
        <v>15</v>
      </c>
      <c r="C25" s="18"/>
    </row>
    <row r="26" spans="1:4" hidden="1" x14ac:dyDescent="0.25">
      <c r="A26" s="11" t="s">
        <v>16</v>
      </c>
      <c r="C26" s="19">
        <v>0</v>
      </c>
    </row>
    <row r="27" spans="1:4" hidden="1" x14ac:dyDescent="0.25">
      <c r="A27" s="11" t="s">
        <v>17</v>
      </c>
      <c r="C27" s="19">
        <v>0</v>
      </c>
    </row>
    <row r="28" spans="1:4" hidden="1" x14ac:dyDescent="0.25">
      <c r="A28" s="11" t="s">
        <v>18</v>
      </c>
      <c r="C28" s="19">
        <v>0</v>
      </c>
    </row>
    <row r="29" spans="1:4" hidden="1" x14ac:dyDescent="0.25">
      <c r="A29" s="11" t="s">
        <v>19</v>
      </c>
      <c r="C29" s="19">
        <v>0</v>
      </c>
    </row>
    <row r="30" spans="1:4" x14ac:dyDescent="0.25">
      <c r="A30" s="11" t="s">
        <v>20</v>
      </c>
      <c r="C30" s="13">
        <f>+'[1]Activo Fijo'!D21</f>
        <v>121621991.14313175</v>
      </c>
      <c r="D30" s="6"/>
    </row>
    <row r="31" spans="1:4" x14ac:dyDescent="0.25">
      <c r="A31" s="11" t="s">
        <v>21</v>
      </c>
      <c r="C31" s="20"/>
    </row>
    <row r="32" spans="1:4" hidden="1" x14ac:dyDescent="0.25">
      <c r="A32" s="11" t="s">
        <v>22</v>
      </c>
      <c r="C32" s="21">
        <v>0</v>
      </c>
    </row>
    <row r="33" spans="1:3" x14ac:dyDescent="0.25">
      <c r="A33" s="9" t="s">
        <v>23</v>
      </c>
      <c r="C33" s="16">
        <f>+C30</f>
        <v>121621991.14313175</v>
      </c>
    </row>
    <row r="34" spans="1:3" x14ac:dyDescent="0.25">
      <c r="A34" s="9"/>
      <c r="C34" s="17"/>
    </row>
    <row r="35" spans="1:3" ht="16.5" thickBot="1" x14ac:dyDescent="0.3">
      <c r="A35" s="9" t="s">
        <v>24</v>
      </c>
      <c r="C35" s="22">
        <f>+C23+C33</f>
        <v>546087451.56924498</v>
      </c>
    </row>
    <row r="36" spans="1:3" ht="16.5" thickTop="1" x14ac:dyDescent="0.25">
      <c r="A36" s="69" t="s">
        <v>25</v>
      </c>
      <c r="C36" s="10"/>
    </row>
    <row r="37" spans="1:3" x14ac:dyDescent="0.25">
      <c r="A37" s="69"/>
      <c r="C37" s="23"/>
    </row>
    <row r="38" spans="1:3" hidden="1" x14ac:dyDescent="0.25">
      <c r="A38" s="11" t="s">
        <v>26</v>
      </c>
      <c r="C38" s="19">
        <v>0</v>
      </c>
    </row>
    <row r="39" spans="1:3" hidden="1" x14ac:dyDescent="0.25">
      <c r="A39" s="11" t="s">
        <v>27</v>
      </c>
      <c r="C39" s="13">
        <f>+'[2]Cuentas Por Pagar'!C15</f>
        <v>0</v>
      </c>
    </row>
    <row r="40" spans="1:3" hidden="1" x14ac:dyDescent="0.25">
      <c r="A40" s="11" t="s">
        <v>28</v>
      </c>
      <c r="C40" s="13">
        <v>0</v>
      </c>
    </row>
    <row r="41" spans="1:3" ht="31.5" hidden="1" x14ac:dyDescent="0.25">
      <c r="A41" s="11" t="s">
        <v>29</v>
      </c>
      <c r="C41" s="13">
        <v>0</v>
      </c>
    </row>
    <row r="42" spans="1:3" ht="31.5" hidden="1" x14ac:dyDescent="0.25">
      <c r="A42" s="11" t="s">
        <v>30</v>
      </c>
      <c r="C42" s="13">
        <v>0</v>
      </c>
    </row>
    <row r="43" spans="1:3" x14ac:dyDescent="0.25">
      <c r="A43" s="11" t="s">
        <v>31</v>
      </c>
      <c r="C43" s="24">
        <f>26722904.17+3847271.65</f>
        <v>30570175.82</v>
      </c>
    </row>
    <row r="44" spans="1:3" ht="31.5" hidden="1" x14ac:dyDescent="0.25">
      <c r="A44" s="11" t="s">
        <v>32</v>
      </c>
      <c r="C44" s="13">
        <v>0</v>
      </c>
    </row>
    <row r="45" spans="1:3" hidden="1" x14ac:dyDescent="0.25">
      <c r="A45" s="11" t="s">
        <v>33</v>
      </c>
      <c r="C45" s="13">
        <v>0</v>
      </c>
    </row>
    <row r="46" spans="1:3" hidden="1" x14ac:dyDescent="0.25">
      <c r="A46" s="11" t="s">
        <v>34</v>
      </c>
      <c r="C46" s="15">
        <v>0</v>
      </c>
    </row>
    <row r="47" spans="1:3" x14ac:dyDescent="0.25">
      <c r="A47" s="9" t="s">
        <v>35</v>
      </c>
      <c r="C47" s="16">
        <f>SUM(C38:C46)</f>
        <v>30570175.82</v>
      </c>
    </row>
    <row r="48" spans="1:3" x14ac:dyDescent="0.25">
      <c r="A48" s="9"/>
      <c r="C48" s="17"/>
    </row>
    <row r="49" spans="1:4" x14ac:dyDescent="0.25">
      <c r="A49" s="9" t="s">
        <v>36</v>
      </c>
      <c r="C49" s="10"/>
    </row>
    <row r="50" spans="1:4" x14ac:dyDescent="0.25">
      <c r="A50" s="11" t="s">
        <v>37</v>
      </c>
      <c r="C50" s="20">
        <v>5327210.5199999996</v>
      </c>
    </row>
    <row r="51" spans="1:4" hidden="1" x14ac:dyDescent="0.25">
      <c r="A51" s="11" t="s">
        <v>38</v>
      </c>
      <c r="C51" s="19">
        <v>0</v>
      </c>
    </row>
    <row r="52" spans="1:4" hidden="1" x14ac:dyDescent="0.25">
      <c r="A52" s="11" t="s">
        <v>39</v>
      </c>
      <c r="C52" s="19">
        <v>0</v>
      </c>
    </row>
    <row r="53" spans="1:4" hidden="1" x14ac:dyDescent="0.25">
      <c r="A53" s="11" t="s">
        <v>40</v>
      </c>
      <c r="C53" s="20"/>
    </row>
    <row r="54" spans="1:4" ht="31.5" hidden="1" x14ac:dyDescent="0.25">
      <c r="A54" s="11" t="s">
        <v>41</v>
      </c>
      <c r="C54" s="19">
        <v>0</v>
      </c>
    </row>
    <row r="55" spans="1:4" hidden="1" x14ac:dyDescent="0.25">
      <c r="A55" s="11" t="s">
        <v>42</v>
      </c>
      <c r="C55" s="21">
        <v>0</v>
      </c>
    </row>
    <row r="56" spans="1:4" x14ac:dyDescent="0.25">
      <c r="A56" s="9" t="s">
        <v>43</v>
      </c>
      <c r="C56" s="25">
        <f>SUM(C50:C55)</f>
        <v>5327210.5199999996</v>
      </c>
    </row>
    <row r="57" spans="1:4" x14ac:dyDescent="0.25">
      <c r="A57" s="9"/>
      <c r="C57" s="17"/>
      <c r="D57" s="26"/>
    </row>
    <row r="58" spans="1:4" x14ac:dyDescent="0.25">
      <c r="A58" s="9" t="s">
        <v>44</v>
      </c>
      <c r="C58" s="27">
        <f>+C47+C56</f>
        <v>35897386.340000004</v>
      </c>
      <c r="D58" s="26"/>
    </row>
    <row r="59" spans="1:4" x14ac:dyDescent="0.25">
      <c r="A59" s="9"/>
      <c r="C59" s="17"/>
      <c r="D59" s="26"/>
    </row>
    <row r="60" spans="1:4" x14ac:dyDescent="0.25">
      <c r="A60" s="9" t="s">
        <v>45</v>
      </c>
      <c r="C60" s="10"/>
      <c r="D60" s="26"/>
    </row>
    <row r="61" spans="1:4" x14ac:dyDescent="0.25">
      <c r="A61" s="11" t="s">
        <v>46</v>
      </c>
      <c r="C61" s="13">
        <f>+'[2]Cambio de Patrimonio'!B17</f>
        <v>412502736.45999998</v>
      </c>
      <c r="D61" s="26"/>
    </row>
    <row r="62" spans="1:4" x14ac:dyDescent="0.25">
      <c r="A62" s="11" t="s">
        <v>47</v>
      </c>
      <c r="C62" s="19">
        <v>0</v>
      </c>
      <c r="D62" s="28"/>
    </row>
    <row r="63" spans="1:4" x14ac:dyDescent="0.25">
      <c r="A63" s="11" t="s">
        <v>48</v>
      </c>
      <c r="C63" s="29">
        <f>+'[1]Estado de Rend. Fianac. Mensual'!B35</f>
        <v>-3391659.7080762088</v>
      </c>
      <c r="D63" s="26"/>
    </row>
    <row r="64" spans="1:4" x14ac:dyDescent="0.25">
      <c r="A64" s="11" t="s">
        <v>49</v>
      </c>
      <c r="C64" s="13">
        <f>56047220.18+15354479.99+29677288.31</f>
        <v>101078988.48</v>
      </c>
      <c r="D64" s="26"/>
    </row>
    <row r="65" spans="1:11" x14ac:dyDescent="0.25">
      <c r="A65" s="11" t="s">
        <v>50</v>
      </c>
      <c r="C65" s="21">
        <v>0</v>
      </c>
      <c r="D65" s="26"/>
    </row>
    <row r="66" spans="1:11" s="31" customFormat="1" x14ac:dyDescent="0.25">
      <c r="A66" s="30" t="s">
        <v>51</v>
      </c>
      <c r="C66" s="32">
        <f>SUM(C61:C65)</f>
        <v>510190065.23192382</v>
      </c>
      <c r="D66" s="28"/>
      <c r="E66" s="4"/>
      <c r="F66" s="4"/>
      <c r="G66" s="4"/>
      <c r="H66" s="4"/>
      <c r="I66" s="4"/>
      <c r="J66" s="33"/>
      <c r="K66" s="33"/>
    </row>
    <row r="67" spans="1:11" ht="32.25" thickBot="1" x14ac:dyDescent="0.3">
      <c r="A67" s="9" t="s">
        <v>52</v>
      </c>
      <c r="C67" s="34">
        <f>SUM(C58+C66)</f>
        <v>546087451.57192385</v>
      </c>
      <c r="D67" s="28"/>
    </row>
    <row r="68" spans="1:11" ht="16.5" thickTop="1" x14ac:dyDescent="0.25">
      <c r="B68" s="35"/>
      <c r="C68" s="36"/>
      <c r="D68" s="26"/>
    </row>
    <row r="69" spans="1:11" x14ac:dyDescent="0.25">
      <c r="B69" s="4"/>
      <c r="C69" s="37"/>
      <c r="D69" s="26"/>
    </row>
    <row r="70" spans="1:11" x14ac:dyDescent="0.25">
      <c r="B70" s="4"/>
      <c r="C70" s="36"/>
      <c r="D70" s="26"/>
    </row>
    <row r="71" spans="1:11" x14ac:dyDescent="0.25">
      <c r="A71"/>
      <c r="B71" s="6"/>
      <c r="C71" s="36"/>
    </row>
    <row r="72" spans="1:11" x14ac:dyDescent="0.25">
      <c r="C72" s="36"/>
    </row>
    <row r="73" spans="1:11" x14ac:dyDescent="0.25">
      <c r="B73"/>
      <c r="C73" s="36"/>
    </row>
    <row r="74" spans="1:11" x14ac:dyDescent="0.25">
      <c r="A74" s="38" t="s">
        <v>53</v>
      </c>
      <c r="C74" s="36"/>
    </row>
    <row r="75" spans="1:11" x14ac:dyDescent="0.25">
      <c r="A75" s="39" t="s">
        <v>54</v>
      </c>
      <c r="C75" s="36"/>
    </row>
    <row r="76" spans="1:11" x14ac:dyDescent="0.25">
      <c r="C76" s="36"/>
    </row>
    <row r="77" spans="1:11" x14ac:dyDescent="0.25">
      <c r="C77" s="36"/>
    </row>
    <row r="78" spans="1:11" x14ac:dyDescent="0.25">
      <c r="C78" s="36"/>
    </row>
    <row r="79" spans="1:11" x14ac:dyDescent="0.25">
      <c r="C79" s="36"/>
    </row>
    <row r="80" spans="1:11" x14ac:dyDescent="0.25">
      <c r="C80" s="36"/>
    </row>
    <row r="81" spans="3:3" x14ac:dyDescent="0.25">
      <c r="C81" s="36"/>
    </row>
    <row r="82" spans="3:3" x14ac:dyDescent="0.25">
      <c r="C82" s="36"/>
    </row>
    <row r="1048576" spans="9:11" x14ac:dyDescent="0.25">
      <c r="I1048576" s="4">
        <f>SUM(G1048576:H1048576)</f>
        <v>0</v>
      </c>
      <c r="J1048576" s="4">
        <f>SUM(J16)</f>
        <v>0</v>
      </c>
      <c r="K1048576" s="4">
        <f>SUM(K14:K1048575)</f>
        <v>0</v>
      </c>
    </row>
  </sheetData>
  <mergeCells count="6">
    <mergeCell ref="A6:D6"/>
    <mergeCell ref="A36:A37"/>
    <mergeCell ref="A7:D7"/>
    <mergeCell ref="A8:D8"/>
    <mergeCell ref="A9:D9"/>
    <mergeCell ref="A10:D10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M48"/>
  <sheetViews>
    <sheetView workbookViewId="0">
      <selection activeCell="A10" sqref="A10:D10"/>
    </sheetView>
  </sheetViews>
  <sheetFormatPr baseColWidth="10" defaultColWidth="11.42578125" defaultRowHeight="15.75" x14ac:dyDescent="0.25"/>
  <cols>
    <col min="1" max="1" width="43.85546875" style="5" customWidth="1"/>
    <col min="2" max="2" width="18.42578125" style="5" customWidth="1"/>
    <col min="3" max="3" width="22" style="26" bestFit="1" customWidth="1"/>
    <col min="4" max="4" width="18.7109375" style="82" customWidth="1"/>
    <col min="5" max="5" width="19.7109375" style="82" customWidth="1"/>
    <col min="6" max="6" width="16.28515625" style="36" bestFit="1" customWidth="1"/>
    <col min="7" max="7" width="43.5703125" style="26" bestFit="1" customWidth="1"/>
    <col min="8" max="8" width="14.42578125" style="36" bestFit="1" customWidth="1"/>
    <col min="9" max="9" width="12.140625" style="36" bestFit="1" customWidth="1"/>
    <col min="10" max="12" width="11.5703125" style="4" bestFit="1" customWidth="1"/>
    <col min="13" max="16384" width="11.42578125" style="5"/>
  </cols>
  <sheetData>
    <row r="2" spans="1:13" x14ac:dyDescent="0.25">
      <c r="A2" s="1"/>
      <c r="B2" s="1"/>
      <c r="C2" s="2"/>
      <c r="D2" s="76"/>
      <c r="E2" s="77"/>
    </row>
    <row r="3" spans="1:13" x14ac:dyDescent="0.25">
      <c r="A3" s="1"/>
      <c r="B3" s="1"/>
      <c r="C3" s="2"/>
      <c r="D3" s="76"/>
      <c r="E3" s="77"/>
    </row>
    <row r="4" spans="1:13" x14ac:dyDescent="0.25">
      <c r="A4" s="1"/>
      <c r="B4" s="1"/>
      <c r="C4" s="2"/>
      <c r="D4" s="76"/>
      <c r="E4" s="77"/>
    </row>
    <row r="5" spans="1:13" ht="19.5" x14ac:dyDescent="0.25">
      <c r="A5" s="68" t="s">
        <v>0</v>
      </c>
      <c r="B5" s="68"/>
      <c r="C5" s="68"/>
      <c r="D5" s="68"/>
      <c r="E5" s="103"/>
    </row>
    <row r="6" spans="1:13" x14ac:dyDescent="0.25">
      <c r="A6" s="70" t="s">
        <v>1</v>
      </c>
      <c r="B6" s="70"/>
      <c r="C6" s="70"/>
      <c r="D6" s="70"/>
      <c r="E6" s="104"/>
    </row>
    <row r="7" spans="1:13" x14ac:dyDescent="0.25">
      <c r="A7" s="1"/>
      <c r="B7" s="1"/>
      <c r="C7" s="40"/>
      <c r="D7" s="78"/>
      <c r="E7" s="77"/>
    </row>
    <row r="8" spans="1:13" ht="18" x14ac:dyDescent="0.25">
      <c r="A8" s="71" t="s">
        <v>107</v>
      </c>
      <c r="B8" s="71"/>
      <c r="C8" s="71"/>
      <c r="D8" s="71"/>
      <c r="E8" s="77"/>
    </row>
    <row r="9" spans="1:13" ht="18" x14ac:dyDescent="0.25">
      <c r="A9" s="105" t="s">
        <v>3</v>
      </c>
      <c r="B9" s="105"/>
      <c r="C9" s="105"/>
      <c r="D9" s="105"/>
      <c r="E9" s="77"/>
      <c r="M9" s="6"/>
    </row>
    <row r="10" spans="1:13" x14ac:dyDescent="0.25">
      <c r="A10" s="106" t="s">
        <v>4</v>
      </c>
      <c r="B10" s="106"/>
      <c r="C10" s="106"/>
      <c r="D10" s="106"/>
      <c r="E10" s="77"/>
      <c r="M10" s="6"/>
    </row>
    <row r="11" spans="1:13" x14ac:dyDescent="0.25">
      <c r="A11" s="79"/>
      <c r="B11" s="79"/>
      <c r="C11" s="80"/>
      <c r="D11" s="81"/>
      <c r="E11" s="77"/>
      <c r="M11" s="6"/>
    </row>
    <row r="12" spans="1:13" x14ac:dyDescent="0.25">
      <c r="A12" s="107"/>
      <c r="B12" s="107"/>
      <c r="C12" s="107"/>
      <c r="M12" s="6"/>
    </row>
    <row r="13" spans="1:13" x14ac:dyDescent="0.25">
      <c r="C13" s="42"/>
    </row>
    <row r="14" spans="1:13" x14ac:dyDescent="0.25">
      <c r="A14" s="83" t="s">
        <v>108</v>
      </c>
      <c r="B14" s="83"/>
      <c r="D14" s="84"/>
      <c r="M14" s="6"/>
    </row>
    <row r="15" spans="1:13" ht="15.75" hidden="1" customHeight="1" x14ac:dyDescent="0.25">
      <c r="A15" s="85" t="s">
        <v>109</v>
      </c>
      <c r="B15" s="85"/>
      <c r="C15" s="86">
        <v>0</v>
      </c>
      <c r="D15" s="84"/>
    </row>
    <row r="16" spans="1:13" x14ac:dyDescent="0.25">
      <c r="A16" s="85" t="s">
        <v>110</v>
      </c>
      <c r="B16" s="85"/>
      <c r="C16" s="87">
        <f>+'[1]Ejecucion Presupuestaria'!G15</f>
        <v>42960812.75</v>
      </c>
      <c r="D16" s="88">
        <f>+'[1]Ejecucion Presupuestaria'!G15</f>
        <v>42960812.75</v>
      </c>
      <c r="H16" s="89"/>
    </row>
    <row r="17" spans="1:5" x14ac:dyDescent="0.25">
      <c r="A17" s="85" t="s">
        <v>111</v>
      </c>
      <c r="B17" s="85"/>
      <c r="C17" s="87">
        <f>+'[1]Ejecucion Presupuestaria'!G14</f>
        <v>50532390.839999989</v>
      </c>
      <c r="D17" s="88">
        <f>+'[1]Ejecucion Presupuestaria'!G14</f>
        <v>50532390.839999989</v>
      </c>
    </row>
    <row r="18" spans="1:5" x14ac:dyDescent="0.25">
      <c r="A18" s="85" t="s">
        <v>112</v>
      </c>
      <c r="B18" s="85"/>
      <c r="C18" s="87">
        <f>+'[1]Ejecucion Presupuestaria'!J14</f>
        <v>181020</v>
      </c>
      <c r="D18" s="88"/>
    </row>
    <row r="19" spans="1:5" x14ac:dyDescent="0.25">
      <c r="A19" s="83" t="s">
        <v>113</v>
      </c>
      <c r="B19" s="83"/>
      <c r="C19" s="90">
        <f>SUM(C15:C18)</f>
        <v>93674223.589999989</v>
      </c>
      <c r="D19" s="88"/>
    </row>
    <row r="20" spans="1:5" x14ac:dyDescent="0.25">
      <c r="A20" s="91"/>
      <c r="B20" s="91"/>
      <c r="C20" s="92"/>
      <c r="D20" s="88"/>
      <c r="E20" s="93"/>
    </row>
    <row r="21" spans="1:5" x14ac:dyDescent="0.25">
      <c r="A21" s="94" t="s">
        <v>114</v>
      </c>
      <c r="B21" s="94"/>
      <c r="D21" s="88"/>
    </row>
    <row r="22" spans="1:5" x14ac:dyDescent="0.25">
      <c r="A22" s="85" t="s">
        <v>115</v>
      </c>
      <c r="B22" s="85"/>
      <c r="C22" s="93">
        <f>+'[1]Ejecucion Presupuestaria'!Q6</f>
        <v>50532390.839999996</v>
      </c>
      <c r="D22" s="88">
        <f>+'[1]Ejecucion Presupuestaria'!Q6</f>
        <v>50532390.839999996</v>
      </c>
    </row>
    <row r="23" spans="1:5" x14ac:dyDescent="0.25">
      <c r="A23" s="85" t="s">
        <v>116</v>
      </c>
      <c r="B23" s="85"/>
      <c r="C23" s="93"/>
      <c r="D23" s="88"/>
    </row>
    <row r="24" spans="1:5" x14ac:dyDescent="0.25">
      <c r="A24" s="85" t="s">
        <v>117</v>
      </c>
      <c r="B24" s="85"/>
      <c r="C24" s="93">
        <f>+'[1]Consumo x Inventario'!C22</f>
        <v>37883568.109999999</v>
      </c>
      <c r="D24" s="88">
        <f>+'[1]Ejecucion Presupuestaria'!Q8</f>
        <v>28230315.709999993</v>
      </c>
    </row>
    <row r="25" spans="1:5" x14ac:dyDescent="0.25">
      <c r="A25" s="85" t="s">
        <v>118</v>
      </c>
      <c r="B25" s="85"/>
      <c r="C25" s="93">
        <f>+'[1]Activo Fijo'!D23+'[1]Pagos Anticipados '!L20</f>
        <v>1738901.888076216</v>
      </c>
      <c r="D25" s="88">
        <f>+'[1]Activo Fijo'!D24+'[1]Pagos Anticipados '!L20</f>
        <v>408288231.01432973</v>
      </c>
    </row>
    <row r="26" spans="1:5" x14ac:dyDescent="0.25">
      <c r="A26" s="85" t="s">
        <v>119</v>
      </c>
      <c r="B26" s="85"/>
      <c r="C26" s="86"/>
      <c r="D26" s="88"/>
    </row>
    <row r="27" spans="1:5" x14ac:dyDescent="0.25">
      <c r="A27" s="85" t="s">
        <v>120</v>
      </c>
      <c r="B27" s="85"/>
      <c r="C27" s="87">
        <f>+'[1]Ejecucion Presupuestaria'!Q7-C28</f>
        <v>6910697.459999999</v>
      </c>
      <c r="D27" s="88">
        <f>+'[1]Ejecucion Presupuestaria'!Q7</f>
        <v>6911022.459999999</v>
      </c>
    </row>
    <row r="28" spans="1:5" x14ac:dyDescent="0.25">
      <c r="A28" s="85" t="s">
        <v>121</v>
      </c>
      <c r="B28" s="85"/>
      <c r="C28" s="87">
        <f>+'[1]Ejecucion Presupuestaria'!J183</f>
        <v>325</v>
      </c>
      <c r="D28" s="88"/>
    </row>
    <row r="29" spans="1:5" x14ac:dyDescent="0.25">
      <c r="A29" s="83" t="s">
        <v>122</v>
      </c>
      <c r="B29" s="83"/>
      <c r="C29" s="95">
        <f>SUM(C22:C28)</f>
        <v>97065883.298076198</v>
      </c>
      <c r="D29" s="88"/>
    </row>
    <row r="30" spans="1:5" x14ac:dyDescent="0.25">
      <c r="A30" s="91"/>
      <c r="B30" s="91"/>
      <c r="C30" s="92"/>
      <c r="D30" s="88"/>
    </row>
    <row r="31" spans="1:5" x14ac:dyDescent="0.25">
      <c r="A31" s="85" t="s">
        <v>123</v>
      </c>
      <c r="B31" s="85"/>
      <c r="C31" s="86" t="s">
        <v>124</v>
      </c>
      <c r="D31" s="88"/>
    </row>
    <row r="32" spans="1:5" x14ac:dyDescent="0.25">
      <c r="A32" s="91"/>
      <c r="B32" s="91"/>
      <c r="D32" s="88"/>
    </row>
    <row r="33" spans="1:4" x14ac:dyDescent="0.25">
      <c r="A33" s="85" t="s">
        <v>125</v>
      </c>
      <c r="B33" s="85"/>
      <c r="C33" s="86">
        <v>0</v>
      </c>
      <c r="D33" s="88">
        <f>+'[1]Ejecucion Presupuestaria'!Q9</f>
        <v>8168060.4199999999</v>
      </c>
    </row>
    <row r="34" spans="1:4" x14ac:dyDescent="0.25">
      <c r="A34" s="91"/>
      <c r="B34" s="91"/>
      <c r="D34" s="88">
        <f>+D32+D33</f>
        <v>8168060.4199999999</v>
      </c>
    </row>
    <row r="35" spans="1:4" x14ac:dyDescent="0.25">
      <c r="A35" s="83" t="s">
        <v>48</v>
      </c>
      <c r="B35" s="83"/>
      <c r="C35" s="96">
        <f>+C19-C29</f>
        <v>-3391659.7080762088</v>
      </c>
      <c r="D35" s="88">
        <f>+C35-'[1]Flujo de Efectivo Mensual'!B59</f>
        <v>-3224093.868076209</v>
      </c>
    </row>
    <row r="36" spans="1:4" x14ac:dyDescent="0.25">
      <c r="A36" s="91"/>
      <c r="B36" s="91"/>
      <c r="C36" s="92"/>
      <c r="D36" s="88"/>
    </row>
    <row r="37" spans="1:4" x14ac:dyDescent="0.25">
      <c r="A37" s="97" t="s">
        <v>126</v>
      </c>
      <c r="B37" s="97"/>
      <c r="D37" s="88"/>
    </row>
    <row r="38" spans="1:4" x14ac:dyDescent="0.25">
      <c r="A38" s="85" t="s">
        <v>127</v>
      </c>
      <c r="B38" s="85"/>
      <c r="C38" s="86">
        <v>0</v>
      </c>
      <c r="D38" s="88"/>
    </row>
    <row r="39" spans="1:4" x14ac:dyDescent="0.25">
      <c r="A39" s="85" t="s">
        <v>50</v>
      </c>
      <c r="B39" s="85"/>
      <c r="C39" s="86">
        <v>0</v>
      </c>
      <c r="D39" s="88"/>
    </row>
    <row r="40" spans="1:4" ht="16.5" thickBot="1" x14ac:dyDescent="0.3">
      <c r="A40" s="98"/>
      <c r="B40" s="98"/>
      <c r="C40" s="99">
        <v>0</v>
      </c>
      <c r="D40" s="88"/>
    </row>
    <row r="41" spans="1:4" ht="16.5" thickTop="1" x14ac:dyDescent="0.25">
      <c r="A41" s="91"/>
      <c r="B41" s="91"/>
      <c r="D41" s="88"/>
    </row>
    <row r="42" spans="1:4" x14ac:dyDescent="0.25">
      <c r="A42" s="100"/>
      <c r="B42" s="100"/>
      <c r="D42" s="88"/>
    </row>
    <row r="43" spans="1:4" x14ac:dyDescent="0.25">
      <c r="A43" s="100"/>
      <c r="B43" s="100"/>
      <c r="D43" s="88"/>
    </row>
    <row r="44" spans="1:4" x14ac:dyDescent="0.25">
      <c r="A44" s="100"/>
      <c r="B44" s="100"/>
      <c r="D44" s="88"/>
    </row>
    <row r="45" spans="1:4" x14ac:dyDescent="0.25">
      <c r="A45" s="100"/>
      <c r="B45" s="100"/>
      <c r="D45" s="101"/>
    </row>
    <row r="46" spans="1:4" x14ac:dyDescent="0.25">
      <c r="D46" s="101"/>
    </row>
    <row r="47" spans="1:4" x14ac:dyDescent="0.25">
      <c r="A47" s="38" t="s">
        <v>53</v>
      </c>
      <c r="B47" s="102"/>
      <c r="D47" s="101"/>
    </row>
    <row r="48" spans="1:4" x14ac:dyDescent="0.25">
      <c r="A48" s="39" t="s">
        <v>54</v>
      </c>
      <c r="B48" s="39"/>
    </row>
  </sheetData>
  <mergeCells count="5">
    <mergeCell ref="A5:D5"/>
    <mergeCell ref="A6:D6"/>
    <mergeCell ref="A8:D8"/>
    <mergeCell ref="A9:D9"/>
    <mergeCell ref="A10:D10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F71"/>
  <sheetViews>
    <sheetView topLeftCell="A57" workbookViewId="0">
      <selection activeCell="F75" sqref="F75"/>
    </sheetView>
  </sheetViews>
  <sheetFormatPr baseColWidth="10" defaultColWidth="11.42578125" defaultRowHeight="15.75" x14ac:dyDescent="0.25"/>
  <cols>
    <col min="1" max="1" width="58.7109375" style="5" customWidth="1"/>
    <col min="2" max="2" width="14.5703125" style="5" customWidth="1"/>
    <col min="3" max="3" width="21.42578125" style="4" customWidth="1"/>
    <col min="4" max="4" width="18.85546875" style="26" customWidth="1"/>
    <col min="5" max="5" width="18.85546875" style="41" customWidth="1"/>
    <col min="6" max="6" width="18.85546875" style="36" customWidth="1"/>
    <col min="7" max="16384" width="11.42578125" style="5"/>
  </cols>
  <sheetData>
    <row r="1" spans="1:6" x14ac:dyDescent="0.25">
      <c r="F1" s="41"/>
    </row>
    <row r="2" spans="1:6" x14ac:dyDescent="0.25">
      <c r="F2" s="41"/>
    </row>
    <row r="3" spans="1:6" x14ac:dyDescent="0.25">
      <c r="F3" s="41"/>
    </row>
    <row r="4" spans="1:6" x14ac:dyDescent="0.25">
      <c r="A4" s="73" t="s">
        <v>55</v>
      </c>
      <c r="B4" s="73"/>
      <c r="C4" s="73"/>
      <c r="D4" s="73"/>
      <c r="F4" s="41"/>
    </row>
    <row r="5" spans="1:6" x14ac:dyDescent="0.25">
      <c r="A5" s="74" t="s">
        <v>56</v>
      </c>
      <c r="B5" s="74"/>
      <c r="C5" s="74"/>
      <c r="D5" s="74"/>
      <c r="F5" s="41"/>
    </row>
    <row r="6" spans="1:6" x14ac:dyDescent="0.25">
      <c r="A6" s="75" t="s">
        <v>57</v>
      </c>
      <c r="B6" s="75"/>
      <c r="C6" s="75"/>
      <c r="D6" s="75"/>
      <c r="F6" s="41"/>
    </row>
    <row r="7" spans="1:6" x14ac:dyDescent="0.25">
      <c r="A7" s="75" t="s">
        <v>58</v>
      </c>
      <c r="B7" s="75"/>
      <c r="C7" s="75"/>
      <c r="D7" s="75"/>
      <c r="F7" s="41"/>
    </row>
    <row r="8" spans="1:6" x14ac:dyDescent="0.25">
      <c r="A8" s="43"/>
      <c r="B8" s="43"/>
      <c r="C8" s="36"/>
      <c r="F8" s="41"/>
    </row>
    <row r="9" spans="1:6" x14ac:dyDescent="0.25">
      <c r="A9" s="43"/>
      <c r="B9" s="43"/>
      <c r="C9" s="36"/>
      <c r="E9" s="41">
        <f>+E13+E14</f>
        <v>93493203.589999989</v>
      </c>
      <c r="F9" s="41"/>
    </row>
    <row r="10" spans="1:6" x14ac:dyDescent="0.25">
      <c r="A10" s="44" t="s">
        <v>59</v>
      </c>
      <c r="B10" s="44"/>
      <c r="C10" s="36"/>
      <c r="F10" s="41">
        <f>+'[1]Ejecucion Presupuestaria'!J17</f>
        <v>93674223.589999989</v>
      </c>
    </row>
    <row r="11" spans="1:6" hidden="1" x14ac:dyDescent="0.25">
      <c r="A11" s="45" t="s">
        <v>60</v>
      </c>
      <c r="B11" s="45"/>
      <c r="C11" s="14">
        <v>0</v>
      </c>
      <c r="D11" s="46"/>
      <c r="F11" s="41"/>
    </row>
    <row r="12" spans="1:6" hidden="1" x14ac:dyDescent="0.25">
      <c r="A12" s="45" t="s">
        <v>61</v>
      </c>
      <c r="B12" s="45"/>
      <c r="C12" s="14">
        <v>0</v>
      </c>
      <c r="D12" s="46"/>
      <c r="F12" s="41"/>
    </row>
    <row r="13" spans="1:6" x14ac:dyDescent="0.25">
      <c r="A13" s="45" t="s">
        <v>62</v>
      </c>
      <c r="B13" s="45"/>
      <c r="C13" s="14">
        <f>+'[1]Ejecucion Presupuestaria'!G15</f>
        <v>42960812.75</v>
      </c>
      <c r="D13" s="47"/>
      <c r="E13" s="41">
        <f>+'[1]Ejecucion Presupuestaria'!G15</f>
        <v>42960812.75</v>
      </c>
      <c r="F13" s="41"/>
    </row>
    <row r="14" spans="1:6" x14ac:dyDescent="0.25">
      <c r="A14" s="45" t="s">
        <v>63</v>
      </c>
      <c r="B14" s="45"/>
      <c r="C14" s="14">
        <f>+'[1]Ejecucion Presupuestaria'!G14</f>
        <v>50532390.839999989</v>
      </c>
      <c r="D14" s="47"/>
      <c r="E14" s="41">
        <f>+'[1]Ejecucion Presupuestaria'!G14</f>
        <v>50532390.839999989</v>
      </c>
      <c r="F14" s="41"/>
    </row>
    <row r="15" spans="1:6" hidden="1" x14ac:dyDescent="0.25">
      <c r="A15" s="45" t="s">
        <v>64</v>
      </c>
      <c r="B15" s="45"/>
      <c r="C15" s="14"/>
      <c r="D15" s="47"/>
      <c r="F15" s="41"/>
    </row>
    <row r="16" spans="1:6" hidden="1" x14ac:dyDescent="0.25">
      <c r="A16" s="45" t="s">
        <v>65</v>
      </c>
      <c r="B16" s="45"/>
      <c r="C16" s="14"/>
      <c r="D16" s="47"/>
      <c r="F16" s="41"/>
    </row>
    <row r="17" spans="1:6" hidden="1" x14ac:dyDescent="0.25">
      <c r="A17" s="45" t="s">
        <v>66</v>
      </c>
      <c r="B17" s="45"/>
      <c r="C17" s="14"/>
      <c r="D17" s="47"/>
      <c r="F17" s="41"/>
    </row>
    <row r="18" spans="1:6" x14ac:dyDescent="0.25">
      <c r="A18" s="45" t="s">
        <v>67</v>
      </c>
      <c r="B18" s="45"/>
      <c r="C18" s="14">
        <f>+'[1]Ejecucion Presupuestaria'!J14</f>
        <v>181020</v>
      </c>
      <c r="D18" s="28"/>
      <c r="E18" s="41">
        <f>+'[1]Ejecucion Presupuestaria'!J14</f>
        <v>181020</v>
      </c>
      <c r="F18" s="41"/>
    </row>
    <row r="19" spans="1:6" ht="31.5" hidden="1" x14ac:dyDescent="0.25">
      <c r="A19" s="45" t="s">
        <v>68</v>
      </c>
      <c r="B19" s="45"/>
      <c r="C19" s="14">
        <v>0</v>
      </c>
      <c r="D19" s="47"/>
      <c r="F19" s="41"/>
    </row>
    <row r="20" spans="1:6" x14ac:dyDescent="0.25">
      <c r="A20" s="45" t="s">
        <v>69</v>
      </c>
      <c r="B20" s="45"/>
      <c r="C20" s="14">
        <f t="shared" ref="C20:C26" si="0">+D20-E20</f>
        <v>-44135757.959999993</v>
      </c>
      <c r="D20" s="28"/>
      <c r="E20" s="41">
        <f>+'[1]Ejecucion Presupuestaria'!Q6-E21</f>
        <v>44135757.959999993</v>
      </c>
      <c r="F20" s="41"/>
    </row>
    <row r="21" spans="1:6" x14ac:dyDescent="0.25">
      <c r="A21" s="45" t="s">
        <v>70</v>
      </c>
      <c r="B21" s="45"/>
      <c r="C21" s="14">
        <f t="shared" si="0"/>
        <v>-6396632.8799999999</v>
      </c>
      <c r="D21" s="28"/>
      <c r="E21" s="41">
        <f>+'[1]Ejecucion Presupuestaria'!J78</f>
        <v>6396632.8799999999</v>
      </c>
      <c r="F21" s="41"/>
    </row>
    <row r="22" spans="1:6" hidden="1" x14ac:dyDescent="0.25">
      <c r="A22" s="45" t="s">
        <v>71</v>
      </c>
      <c r="B22" s="45"/>
      <c r="C22" s="14">
        <f t="shared" si="0"/>
        <v>0</v>
      </c>
      <c r="D22" s="47"/>
      <c r="F22" s="41"/>
    </row>
    <row r="23" spans="1:6" x14ac:dyDescent="0.25">
      <c r="A23" s="45" t="s">
        <v>72</v>
      </c>
      <c r="B23" s="45"/>
      <c r="C23" s="14">
        <f t="shared" si="0"/>
        <v>-28230315.709999993</v>
      </c>
      <c r="D23" s="28"/>
      <c r="E23" s="41">
        <f>+'[1]Ejecucion Presupuestaria'!Q8</f>
        <v>28230315.709999993</v>
      </c>
      <c r="F23" s="41"/>
    </row>
    <row r="24" spans="1:6" hidden="1" x14ac:dyDescent="0.25">
      <c r="A24" s="45" t="s">
        <v>73</v>
      </c>
      <c r="B24" s="45"/>
      <c r="C24" s="14">
        <f t="shared" si="0"/>
        <v>0</v>
      </c>
      <c r="D24" s="47"/>
      <c r="F24" s="41"/>
    </row>
    <row r="25" spans="1:6" hidden="1" x14ac:dyDescent="0.25">
      <c r="A25" s="45" t="s">
        <v>74</v>
      </c>
      <c r="B25" s="45"/>
      <c r="C25" s="14">
        <f t="shared" si="0"/>
        <v>0</v>
      </c>
      <c r="D25" s="47"/>
      <c r="F25" s="41"/>
    </row>
    <row r="26" spans="1:6" x14ac:dyDescent="0.25">
      <c r="A26" s="45" t="s">
        <v>75</v>
      </c>
      <c r="B26" s="45"/>
      <c r="C26" s="14">
        <f t="shared" si="0"/>
        <v>-6911022.459999999</v>
      </c>
      <c r="D26" s="47"/>
      <c r="E26" s="41">
        <f>+'[1]Ejecucion Presupuestaria'!J87</f>
        <v>6911022.459999999</v>
      </c>
      <c r="F26" s="41"/>
    </row>
    <row r="27" spans="1:6" x14ac:dyDescent="0.25">
      <c r="A27" s="48" t="s">
        <v>76</v>
      </c>
      <c r="B27" s="48"/>
      <c r="C27" s="49">
        <f>SUM(C11:C26)</f>
        <v>8000494.5800000001</v>
      </c>
      <c r="D27" s="50"/>
      <c r="F27" s="41">
        <f>SUM(E20:E26)</f>
        <v>85673729.009999976</v>
      </c>
    </row>
    <row r="28" spans="1:6" x14ac:dyDescent="0.25">
      <c r="A28" s="51"/>
      <c r="B28" s="51"/>
      <c r="C28" s="52"/>
      <c r="D28" s="53"/>
      <c r="F28" s="41"/>
    </row>
    <row r="29" spans="1:6" x14ac:dyDescent="0.25">
      <c r="A29" s="54" t="s">
        <v>77</v>
      </c>
      <c r="B29" s="54"/>
      <c r="C29" s="55"/>
      <c r="D29" s="56"/>
      <c r="F29" s="41"/>
    </row>
    <row r="30" spans="1:6" hidden="1" x14ac:dyDescent="0.25">
      <c r="A30" s="57" t="s">
        <v>78</v>
      </c>
      <c r="B30" s="57"/>
      <c r="C30" s="14">
        <v>0</v>
      </c>
      <c r="D30" s="58"/>
      <c r="F30" s="41"/>
    </row>
    <row r="31" spans="1:6" hidden="1" x14ac:dyDescent="0.25">
      <c r="A31" s="45" t="s">
        <v>79</v>
      </c>
      <c r="B31" s="45"/>
      <c r="C31" s="14">
        <v>0</v>
      </c>
      <c r="D31" s="58"/>
      <c r="F31" s="41"/>
    </row>
    <row r="32" spans="1:6" ht="31.5" hidden="1" x14ac:dyDescent="0.25">
      <c r="A32" s="45" t="s">
        <v>80</v>
      </c>
      <c r="B32" s="45"/>
      <c r="C32" s="14">
        <v>0</v>
      </c>
      <c r="D32" s="58"/>
      <c r="F32" s="41"/>
    </row>
    <row r="33" spans="1:6" ht="31.5" hidden="1" x14ac:dyDescent="0.25">
      <c r="A33" s="45" t="s">
        <v>81</v>
      </c>
      <c r="B33" s="45"/>
      <c r="C33" s="14">
        <v>0</v>
      </c>
      <c r="D33" s="58"/>
      <c r="F33" s="41"/>
    </row>
    <row r="34" spans="1:6" ht="31.5" hidden="1" x14ac:dyDescent="0.25">
      <c r="A34" s="45" t="s">
        <v>82</v>
      </c>
      <c r="B34" s="45"/>
      <c r="C34" s="14">
        <v>0</v>
      </c>
      <c r="D34" s="58"/>
      <c r="F34" s="41"/>
    </row>
    <row r="35" spans="1:6" hidden="1" x14ac:dyDescent="0.25">
      <c r="A35" s="45" t="s">
        <v>67</v>
      </c>
      <c r="B35" s="45"/>
      <c r="C35" s="14">
        <v>0</v>
      </c>
      <c r="D35" s="58"/>
      <c r="F35" s="41"/>
    </row>
    <row r="36" spans="1:6" x14ac:dyDescent="0.25">
      <c r="A36" s="45" t="s">
        <v>83</v>
      </c>
      <c r="B36" s="45"/>
      <c r="C36" s="14">
        <f>+D36-E36</f>
        <v>-8168060.4199999999</v>
      </c>
      <c r="E36" s="41">
        <f>+'[1]Ejecucion Presupuestaria'!Q9</f>
        <v>8168060.4199999999</v>
      </c>
      <c r="F36" s="41"/>
    </row>
    <row r="37" spans="1:6" ht="31.5" hidden="1" x14ac:dyDescent="0.25">
      <c r="A37" s="45" t="s">
        <v>84</v>
      </c>
      <c r="B37" s="45"/>
      <c r="C37" s="14">
        <v>0</v>
      </c>
      <c r="D37" s="24"/>
      <c r="F37" s="41"/>
    </row>
    <row r="38" spans="1:6" ht="31.5" hidden="1" x14ac:dyDescent="0.25">
      <c r="A38" s="45" t="s">
        <v>85</v>
      </c>
      <c r="B38" s="45"/>
      <c r="C38" s="14">
        <v>0</v>
      </c>
      <c r="D38" s="24"/>
      <c r="F38" s="41"/>
    </row>
    <row r="39" spans="1:6" ht="31.5" hidden="1" x14ac:dyDescent="0.25">
      <c r="A39" s="45" t="s">
        <v>86</v>
      </c>
      <c r="B39" s="45"/>
      <c r="C39" s="14">
        <v>0</v>
      </c>
      <c r="D39" s="24"/>
      <c r="F39" s="41"/>
    </row>
    <row r="40" spans="1:6" ht="31.5" hidden="1" x14ac:dyDescent="0.25">
      <c r="A40" s="45" t="s">
        <v>87</v>
      </c>
      <c r="B40" s="45"/>
      <c r="C40" s="14">
        <v>0</v>
      </c>
      <c r="D40" s="24"/>
      <c r="F40" s="41"/>
    </row>
    <row r="41" spans="1:6" hidden="1" x14ac:dyDescent="0.25">
      <c r="A41" s="45" t="s">
        <v>88</v>
      </c>
      <c r="B41" s="45"/>
      <c r="C41" s="14">
        <v>0</v>
      </c>
      <c r="D41" s="24"/>
      <c r="F41" s="41"/>
    </row>
    <row r="42" spans="1:6" hidden="1" x14ac:dyDescent="0.25">
      <c r="A42" s="45" t="s">
        <v>75</v>
      </c>
      <c r="B42" s="45"/>
      <c r="C42" s="59">
        <v>0</v>
      </c>
      <c r="D42" s="60"/>
      <c r="F42" s="41"/>
    </row>
    <row r="43" spans="1:6" x14ac:dyDescent="0.25">
      <c r="A43" s="54" t="s">
        <v>89</v>
      </c>
      <c r="B43" s="54"/>
      <c r="C43" s="61">
        <f>SUM(C30:C42)</f>
        <v>-8168060.4199999999</v>
      </c>
      <c r="D43" s="62"/>
      <c r="F43" s="41"/>
    </row>
    <row r="44" spans="1:6" x14ac:dyDescent="0.25">
      <c r="A44" s="51"/>
      <c r="B44" s="51"/>
      <c r="C44" s="52"/>
      <c r="D44" s="63"/>
      <c r="E44" s="41">
        <f>SUM(E20:E43)</f>
        <v>93841789.429999977</v>
      </c>
      <c r="F44" s="41"/>
    </row>
    <row r="45" spans="1:6" x14ac:dyDescent="0.25">
      <c r="A45" s="54" t="s">
        <v>90</v>
      </c>
      <c r="B45" s="54"/>
      <c r="C45" s="55"/>
      <c r="D45" s="56"/>
      <c r="E45" s="41">
        <f>+'[1]Ejecucion Presupuestaria'!Q10</f>
        <v>93841789.429999992</v>
      </c>
      <c r="F45" s="41"/>
    </row>
    <row r="46" spans="1:6" hidden="1" x14ac:dyDescent="0.25">
      <c r="A46" s="45" t="s">
        <v>91</v>
      </c>
      <c r="B46" s="45"/>
      <c r="C46" s="14">
        <v>0</v>
      </c>
      <c r="D46" s="56"/>
      <c r="F46" s="41"/>
    </row>
    <row r="47" spans="1:6" hidden="1" x14ac:dyDescent="0.25">
      <c r="A47" s="45" t="s">
        <v>92</v>
      </c>
      <c r="B47" s="45"/>
      <c r="C47" s="14">
        <v>0</v>
      </c>
      <c r="D47" s="56"/>
      <c r="F47" s="41"/>
    </row>
    <row r="48" spans="1:6" hidden="1" x14ac:dyDescent="0.25">
      <c r="A48" s="45" t="s">
        <v>93</v>
      </c>
      <c r="B48" s="45"/>
      <c r="C48" s="14">
        <v>0</v>
      </c>
      <c r="D48" s="56"/>
      <c r="F48" s="41"/>
    </row>
    <row r="49" spans="1:6" ht="31.5" hidden="1" x14ac:dyDescent="0.25">
      <c r="A49" s="45" t="s">
        <v>94</v>
      </c>
      <c r="B49" s="45"/>
      <c r="C49" s="14">
        <v>0</v>
      </c>
      <c r="D49" s="56"/>
      <c r="F49" s="41"/>
    </row>
    <row r="50" spans="1:6" hidden="1" x14ac:dyDescent="0.25">
      <c r="A50" s="45" t="s">
        <v>67</v>
      </c>
      <c r="B50" s="45"/>
      <c r="C50" s="14">
        <v>0</v>
      </c>
      <c r="D50" s="56"/>
      <c r="F50" s="41"/>
    </row>
    <row r="51" spans="1:6" ht="31.5" hidden="1" x14ac:dyDescent="0.25">
      <c r="A51" s="45" t="s">
        <v>95</v>
      </c>
      <c r="B51" s="45"/>
      <c r="C51" s="14">
        <v>0</v>
      </c>
      <c r="D51" s="56"/>
      <c r="F51" s="41"/>
    </row>
    <row r="52" spans="1:6" ht="31.5" hidden="1" x14ac:dyDescent="0.25">
      <c r="A52" s="45" t="s">
        <v>96</v>
      </c>
      <c r="B52" s="45"/>
      <c r="C52" s="14">
        <v>0</v>
      </c>
      <c r="D52" s="56"/>
      <c r="F52" s="41"/>
    </row>
    <row r="53" spans="1:6" hidden="1" x14ac:dyDescent="0.25">
      <c r="A53" s="45" t="s">
        <v>97</v>
      </c>
      <c r="B53" s="45"/>
      <c r="C53" s="14">
        <v>0</v>
      </c>
      <c r="D53" s="56"/>
      <c r="F53" s="41"/>
    </row>
    <row r="54" spans="1:6" hidden="1" x14ac:dyDescent="0.25">
      <c r="A54" s="45" t="s">
        <v>98</v>
      </c>
      <c r="B54" s="45"/>
      <c r="C54" s="14">
        <v>0</v>
      </c>
      <c r="D54" s="56"/>
      <c r="F54" s="41"/>
    </row>
    <row r="55" spans="1:6" ht="31.5" hidden="1" x14ac:dyDescent="0.25">
      <c r="A55" s="45" t="s">
        <v>99</v>
      </c>
      <c r="B55" s="45"/>
      <c r="C55" s="14">
        <v>0</v>
      </c>
      <c r="D55" s="56"/>
      <c r="F55" s="41"/>
    </row>
    <row r="56" spans="1:6" hidden="1" x14ac:dyDescent="0.25">
      <c r="A56" s="45" t="s">
        <v>100</v>
      </c>
      <c r="B56" s="45"/>
      <c r="C56" s="59">
        <v>0</v>
      </c>
      <c r="D56" s="56"/>
      <c r="F56" s="41"/>
    </row>
    <row r="57" spans="1:6" x14ac:dyDescent="0.25">
      <c r="A57" s="54" t="s">
        <v>101</v>
      </c>
      <c r="B57" s="54"/>
      <c r="C57" s="49">
        <f>+C46+C47+C48+C49+C50-C51-C52-C53-C54-C55-C56</f>
        <v>0</v>
      </c>
      <c r="D57" s="56"/>
      <c r="E57" s="41">
        <f>+E44-E45</f>
        <v>0</v>
      </c>
      <c r="F57" s="41"/>
    </row>
    <row r="58" spans="1:6" x14ac:dyDescent="0.25">
      <c r="A58" s="51"/>
      <c r="B58" s="51"/>
      <c r="C58" s="36"/>
      <c r="D58" s="56"/>
      <c r="F58" s="41"/>
    </row>
    <row r="59" spans="1:6" ht="31.5" x14ac:dyDescent="0.25">
      <c r="A59" s="45" t="s">
        <v>102</v>
      </c>
      <c r="B59" s="45"/>
      <c r="C59" s="14">
        <f>+C27+C43</f>
        <v>-167565.83999999985</v>
      </c>
      <c r="D59" s="56"/>
      <c r="F59" s="41"/>
    </row>
    <row r="60" spans="1:6" x14ac:dyDescent="0.25">
      <c r="A60" s="45" t="s">
        <v>103</v>
      </c>
      <c r="B60" s="45"/>
      <c r="C60" s="59">
        <f>+'[1]Efectivo y Equivalente a efecti'!E25</f>
        <v>109388124.30000001</v>
      </c>
      <c r="D60" s="56"/>
      <c r="E60" s="41" t="s">
        <v>104</v>
      </c>
      <c r="F60" s="41"/>
    </row>
    <row r="61" spans="1:6" x14ac:dyDescent="0.25">
      <c r="A61" s="48" t="s">
        <v>105</v>
      </c>
      <c r="B61" s="48"/>
      <c r="C61" s="49">
        <f>C59+C60</f>
        <v>109220558.46000001</v>
      </c>
      <c r="D61" s="56"/>
      <c r="E61" s="41" t="s">
        <v>106</v>
      </c>
      <c r="F61" s="41"/>
    </row>
    <row r="62" spans="1:6" x14ac:dyDescent="0.25">
      <c r="A62" s="26"/>
      <c r="B62" s="26"/>
      <c r="C62" s="36"/>
      <c r="D62" s="56"/>
      <c r="F62" s="64"/>
    </row>
    <row r="63" spans="1:6" x14ac:dyDescent="0.25">
      <c r="A63" s="26"/>
      <c r="B63" s="26"/>
      <c r="C63" s="28"/>
      <c r="D63" s="56"/>
      <c r="E63" s="65"/>
      <c r="F63" s="66"/>
    </row>
    <row r="64" spans="1:6" x14ac:dyDescent="0.25">
      <c r="A64" s="26"/>
      <c r="B64" s="26"/>
      <c r="C64" s="36"/>
      <c r="D64" s="56"/>
      <c r="F64" s="66"/>
    </row>
    <row r="65" spans="1:6" x14ac:dyDescent="0.25">
      <c r="A65" s="26"/>
      <c r="B65" s="26"/>
      <c r="C65" s="67"/>
      <c r="D65" s="56"/>
      <c r="F65" s="66"/>
    </row>
    <row r="66" spans="1:6" x14ac:dyDescent="0.25">
      <c r="D66" s="56"/>
      <c r="F66" s="66"/>
    </row>
    <row r="67" spans="1:6" x14ac:dyDescent="0.25">
      <c r="D67" s="56"/>
      <c r="F67" s="66"/>
    </row>
    <row r="70" spans="1:6" x14ac:dyDescent="0.25">
      <c r="B70" s="102"/>
    </row>
    <row r="71" spans="1:6" x14ac:dyDescent="0.25">
      <c r="B71" s="39"/>
    </row>
  </sheetData>
  <mergeCells count="4">
    <mergeCell ref="A4:D4"/>
    <mergeCell ref="A5:D5"/>
    <mergeCell ref="A6:D6"/>
    <mergeCell ref="A7:D7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General</vt:lpstr>
      <vt:lpstr>Estado de Rendimiento</vt:lpstr>
      <vt:lpstr>Estado Flujo de Efectivo</vt:lpstr>
      <vt:lpstr>'Balance General'!Área_de_impresión</vt:lpstr>
      <vt:lpstr>'Estado Flujo de Efectivo'!Área_de_impresión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Ginette Payano Reyes</dc:creator>
  <cp:lastModifiedBy>Persio Ventura</cp:lastModifiedBy>
  <cp:lastPrinted>2025-03-12T19:01:28Z</cp:lastPrinted>
  <dcterms:created xsi:type="dcterms:W3CDTF">2025-03-05T19:26:13Z</dcterms:created>
  <dcterms:modified xsi:type="dcterms:W3CDTF">2025-03-12T19:02:52Z</dcterms:modified>
</cp:coreProperties>
</file>