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1 - Enero\Excell\"/>
    </mc:Choice>
  </mc:AlternateContent>
  <bookViews>
    <workbookView xWindow="0" yWindow="0" windowWidth="20490" windowHeight="7755"/>
  </bookViews>
  <sheets>
    <sheet name="Balance General" sheetId="1" r:id="rId1"/>
    <sheet name="Estado de Rendimiento" sheetId="2" r:id="rId2"/>
    <sheet name="Estado Flujo de Efectivo" sheetId="3" r:id="rId3"/>
  </sheets>
  <externalReferences>
    <externalReference r:id="rId4"/>
    <externalReference r:id="rId5"/>
  </externalReferences>
  <definedNames>
    <definedName name="_xlnm.Print_Area" localSheetId="0">'Balance General'!$A$1:$D$77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3" l="1"/>
  <c r="B59" i="3"/>
  <c r="D47" i="3"/>
  <c r="D38" i="3"/>
  <c r="B38" i="3"/>
  <c r="B45" i="3" s="1"/>
  <c r="D28" i="3"/>
  <c r="B28" i="3"/>
  <c r="B27" i="3"/>
  <c r="B26" i="3"/>
  <c r="D25" i="3"/>
  <c r="B25" i="3"/>
  <c r="B24" i="3"/>
  <c r="D23" i="3"/>
  <c r="B23" i="3" s="1"/>
  <c r="D20" i="3"/>
  <c r="B20" i="3" s="1"/>
  <c r="D16" i="3"/>
  <c r="B16" i="3" s="1"/>
  <c r="D15" i="3"/>
  <c r="D11" i="3" s="1"/>
  <c r="B15" i="3"/>
  <c r="E12" i="3"/>
  <c r="B61" i="3" l="1"/>
  <c r="B63" i="3" s="1"/>
  <c r="D22" i="3"/>
  <c r="D46" i="3" s="1"/>
  <c r="D59" i="3" s="1"/>
  <c r="E29" i="3"/>
  <c r="B22" i="3" l="1"/>
  <c r="C33" i="2"/>
  <c r="C34" i="2" s="1"/>
  <c r="B28" i="2"/>
  <c r="C27" i="2"/>
  <c r="B27" i="2"/>
  <c r="C25" i="2"/>
  <c r="B25" i="2"/>
  <c r="C24" i="2"/>
  <c r="B24" i="2"/>
  <c r="C22" i="2"/>
  <c r="B22" i="2"/>
  <c r="B29" i="2" s="1"/>
  <c r="C17" i="2"/>
  <c r="B17" i="2"/>
  <c r="C16" i="2"/>
  <c r="B16" i="2"/>
  <c r="B19" i="2" s="1"/>
  <c r="B35" i="2" l="1"/>
  <c r="C35" i="2" s="1"/>
  <c r="K1048576" i="1"/>
  <c r="J1048576" i="1"/>
  <c r="I1048576" i="1"/>
  <c r="C64" i="1"/>
  <c r="C63" i="1"/>
  <c r="C66" i="1" s="1"/>
  <c r="C61" i="1"/>
  <c r="C56" i="1"/>
  <c r="C39" i="1"/>
  <c r="C47" i="1" s="1"/>
  <c r="C30" i="1"/>
  <c r="C33" i="1" s="1"/>
  <c r="C21" i="1"/>
  <c r="C20" i="1"/>
  <c r="C19" i="1"/>
  <c r="C16" i="1"/>
  <c r="C23" i="1" l="1"/>
  <c r="C35" i="1" s="1"/>
  <c r="C58" i="1"/>
  <c r="C67" i="1" s="1"/>
</calcChain>
</file>

<file path=xl/sharedStrings.xml><?xml version="1.0" encoding="utf-8"?>
<sst xmlns="http://schemas.openxmlformats.org/spreadsheetml/2006/main" count="141" uniqueCount="129">
  <si>
    <t>SERVICIO NACIONAL DE SALUD</t>
  </si>
  <si>
    <t>HOSPITAL UNIIVERSITARIO DOCENTE  TRAUMATOLOGICO DR. NEY ARIAS LORA</t>
  </si>
  <si>
    <t xml:space="preserve"> Balance General</t>
  </si>
  <si>
    <t xml:space="preserve"> Al _31__de_  Enero  _del__2025</t>
  </si>
  <si>
    <t xml:space="preserve">   ( VALORES ES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</si>
  <si>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</si>
  <si>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</si>
  <si>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</si>
  <si>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</si>
  <si>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</si>
  <si>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</si>
  <si>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>Inventarios (Nota 9)</t>
  </si>
  <si>
    <t>Pagos anticipados (Nota 10)</t>
  </si>
  <si>
    <t>Otros activos corrientes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</si>
  <si>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</si>
  <si>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</si>
  <si>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</si>
  <si>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</si>
  <si>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</si>
  <si>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</si>
  <si>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 (Nota 11)</t>
  </si>
  <si>
    <t>Activos intangibles (Nota 19)</t>
  </si>
  <si>
    <t>Otros activos no financieros (Nota 20)</t>
  </si>
  <si>
    <t>Total activos no corrientes</t>
  </si>
  <si>
    <t>Total activos</t>
  </si>
  <si>
    <t>Pasivos corrientes</t>
  </si>
  <si>
    <t>Sobregiro bancario (Nota 21)</t>
  </si>
  <si>
    <t>Cuentas por pagar a corto plazo (Nota 12)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</si>
  <si>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</si>
  <si>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</si>
  <si>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</si>
  <si>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</si>
  <si>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</si>
  <si>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</si>
  <si>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</si>
  <si>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</si>
  <si>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</si>
  <si>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</si>
  <si>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</si>
  <si>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</si>
  <si>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</si>
  <si>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</si>
  <si>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</si>
  <si>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</si>
  <si>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</si>
  <si>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13)</t>
  </si>
  <si>
    <t>Capital</t>
  </si>
  <si>
    <t>Reservas</t>
  </si>
  <si>
    <t>Resultado del período (ahorro / desahorro)</t>
  </si>
  <si>
    <t>Resultado acumulado</t>
  </si>
  <si>
    <t>Intereses minoritarios</t>
  </si>
  <si>
    <t>Patrimonio Neto</t>
  </si>
  <si>
    <t>Total Activos Netos/Patrimonio mas Pasivos</t>
  </si>
  <si>
    <t>Licda. Cynthia Payano</t>
  </si>
  <si>
    <t xml:space="preserve"> Gerente de Contabilidad</t>
  </si>
  <si>
    <t>Estado de Rendimiento Financiero</t>
  </si>
  <si>
    <t xml:space="preserve"> Al _31__de_  Enero   _del__2025</t>
  </si>
  <si>
    <t>Ingresos (Notas 14)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</si>
  <si>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</si>
  <si>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</si>
  <si>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</si>
  <si>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</si>
  <si>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</si>
  <si>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Gastos (Notas 15, 16, 17, 18, 19, )</t>
  </si>
  <si>
    <t>Sueldos, salarios y beneficios a empleados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</si>
  <si>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</si>
  <si>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</si>
  <si>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</si>
  <si>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</si>
  <si>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Otros gastos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</si>
  <si>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</si>
  <si>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</si>
  <si>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</si>
  <si>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</si>
  <si>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</si>
  <si>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Atribuible a:</t>
  </si>
  <si>
    <t>Propietarios de la entidad controladora</t>
  </si>
  <si>
    <t>-</t>
  </si>
  <si>
    <t>Estado de Flujo de Efectivo</t>
  </si>
  <si>
    <t>Del Ejercicio Terminado  al 30 de Enero  2025</t>
  </si>
  <si>
    <t>(Valores en RD$)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</si>
  <si>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</si>
  <si>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</si>
  <si>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</si>
  <si>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</si>
  <si>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Cobros de subvenciones, transferencias, y otras asignaciones 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</si>
  <si>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</si>
  <si>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</si>
  <si>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</si>
  <si>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</si>
  <si>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</si>
  <si>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</si>
  <si>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</si>
  <si>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</si>
  <si>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</si>
  <si>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</si>
  <si>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>Pagos de intereses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</si>
  <si>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</si>
  <si>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</si>
  <si>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</si>
  <si>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</si>
  <si>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</si>
  <si>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</si>
  <si>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</si>
  <si>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</si>
  <si>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</si>
  <si>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</si>
  <si>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</si>
  <si>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</si>
  <si>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</si>
  <si>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</si>
  <si>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</si>
  <si>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</si>
  <si>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</si>
  <si>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</si>
  <si>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</si>
  <si>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</si>
  <si>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</si>
  <si>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</si>
  <si>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</si>
  <si>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</si>
  <si>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</si>
  <si>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</si>
  <si>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</si>
  <si>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</si>
  <si>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</si>
  <si>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resultadomes anterior</t>
  </si>
  <si>
    <t>Efectivo y equivalentes al efectivo al final del periodo</t>
  </si>
  <si>
    <t>resultado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</si>
</sst>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#,##0.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5"/>
      <color theme="8" tint="-0.249977111117893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rgb="FF231F20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.5"/>
      <color theme="4"/>
      <name val="Arial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43" fontId="3" fillId="0" borderId="0" xfId="1" applyFont="1"/>
    <xf numFmtId="0" fontId="3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3" fontId="3" fillId="0" borderId="0" xfId="0" applyNumberFormat="1" applyFont="1"/>
    <xf numFmtId="0" fontId="7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43" fontId="10" fillId="0" borderId="0" xfId="0" applyNumberFormat="1" applyFont="1"/>
    <xf numFmtId="43" fontId="9" fillId="0" borderId="0" xfId="0" applyNumberFormat="1" applyFont="1" applyAlignment="1">
      <alignment horizontal="center" vertical="center" wrapText="1"/>
    </xf>
    <xf numFmtId="43" fontId="11" fillId="0" borderId="0" xfId="1" applyFont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3" fontId="11" fillId="0" borderId="0" xfId="0" applyNumberFormat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0" fontId="13" fillId="0" borderId="0" xfId="0" applyFont="1"/>
    <xf numFmtId="43" fontId="8" fillId="0" borderId="3" xfId="0" applyNumberFormat="1" applyFont="1" applyBorder="1" applyAlignment="1">
      <alignment horizontal="center" vertical="center" wrapText="1"/>
    </xf>
    <xf numFmtId="43" fontId="13" fillId="0" borderId="0" xfId="0" applyNumberFormat="1" applyFont="1"/>
    <xf numFmtId="43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14" fillId="0" borderId="0" xfId="0" applyFont="1"/>
    <xf numFmtId="4" fontId="8" fillId="0" borderId="0" xfId="0" applyNumberFormat="1" applyFont="1" applyAlignment="1">
      <alignment horizontal="right" vertical="center" wrapText="1"/>
    </xf>
    <xf numFmtId="43" fontId="14" fillId="0" borderId="0" xfId="1" applyFont="1"/>
    <xf numFmtId="164" fontId="8" fillId="0" borderId="2" xfId="1" applyNumberFormat="1" applyFont="1" applyBorder="1" applyAlignment="1">
      <alignment horizontal="right" vertical="center" wrapText="1"/>
    </xf>
    <xf numFmtId="165" fontId="3" fillId="0" borderId="0" xfId="0" applyNumberFormat="1" applyFont="1"/>
    <xf numFmtId="43" fontId="13" fillId="0" borderId="0" xfId="1" applyFont="1"/>
    <xf numFmtId="43" fontId="13" fillId="0" borderId="0" xfId="1" applyFont="1" applyAlignment="1">
      <alignment horizontal="right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1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17" fillId="0" borderId="0" xfId="1" applyFont="1" applyFill="1" applyAlignment="1">
      <alignment vertical="center"/>
    </xf>
    <xf numFmtId="43" fontId="17" fillId="0" borderId="0" xfId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2" fillId="0" borderId="0" xfId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43" fontId="7" fillId="0" borderId="0" xfId="1" applyFont="1" applyFill="1" applyAlignment="1">
      <alignment vertical="center"/>
    </xf>
    <xf numFmtId="43" fontId="13" fillId="0" borderId="0" xfId="1" applyFont="1" applyFill="1"/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3" fontId="19" fillId="0" borderId="0" xfId="1" applyFont="1" applyFill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20" fillId="0" borderId="0" xfId="1" applyFont="1" applyFill="1"/>
    <xf numFmtId="43" fontId="21" fillId="0" borderId="0" xfId="1" applyFont="1"/>
    <xf numFmtId="4" fontId="18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Border="1"/>
    <xf numFmtId="43" fontId="11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164" fontId="18" fillId="0" borderId="3" xfId="0" applyNumberFormat="1" applyFont="1" applyBorder="1" applyAlignment="1">
      <alignment horizontal="center" vertical="center"/>
    </xf>
    <xf numFmtId="43" fontId="18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indent="5"/>
    </xf>
    <xf numFmtId="0" fontId="3" fillId="0" borderId="0" xfId="0" applyFont="1" applyAlignment="1">
      <alignment horizontal="left"/>
    </xf>
    <xf numFmtId="0" fontId="1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3" fontId="21" fillId="0" borderId="0" xfId="1" applyFont="1" applyFill="1"/>
    <xf numFmtId="43" fontId="11" fillId="0" borderId="0" xfId="0" applyNumberFormat="1" applyFont="1" applyAlignment="1">
      <alignment horizontal="right" vertical="center"/>
    </xf>
    <xf numFmtId="43" fontId="19" fillId="0" borderId="0" xfId="1" applyFont="1"/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0" xfId="1" applyNumberFormat="1" applyFont="1" applyAlignment="1">
      <alignment horizontal="center" vertical="center" wrapText="1"/>
    </xf>
    <xf numFmtId="41" fontId="11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3" fontId="18" fillId="0" borderId="3" xfId="1" applyFont="1" applyBorder="1" applyAlignment="1">
      <alignment horizontal="center" vertical="center" wrapText="1"/>
    </xf>
    <xf numFmtId="43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43" fontId="13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43" fontId="11" fillId="0" borderId="0" xfId="1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43" fontId="13" fillId="0" borderId="0" xfId="1" applyFont="1" applyAlignment="1">
      <alignment horizontal="center"/>
    </xf>
    <xf numFmtId="43" fontId="11" fillId="0" borderId="1" xfId="1" applyFont="1" applyBorder="1" applyAlignment="1">
      <alignment horizontal="center" vertical="center" wrapText="1"/>
    </xf>
    <xf numFmtId="43" fontId="11" fillId="0" borderId="0" xfId="0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3" fontId="18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3" fontId="22" fillId="0" borderId="0" xfId="1" applyFont="1" applyBorder="1" applyAlignment="1">
      <alignment horizontal="right" vertical="center" wrapText="1"/>
    </xf>
    <xf numFmtId="0" fontId="19" fillId="0" borderId="0" xfId="0" applyFont="1"/>
    <xf numFmtId="4" fontId="15" fillId="0" borderId="0" xfId="0" applyNumberFormat="1" applyFont="1"/>
    <xf numFmtId="43" fontId="23" fillId="0" borderId="0" xfId="1" applyFont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830036</xdr:colOff>
      <xdr:row>0</xdr:row>
      <xdr:rowOff>27214</xdr:rowOff>
    </xdr:from>
    <xdr:to>
      <xdr:col>2</xdr:col>
      <xdr:colOff>830036</xdr:colOff>
      <xdr:row>2</xdr:row>
      <xdr:rowOff>84365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2721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1352550</xdr:colOff>
      <xdr:row>69</xdr:row>
      <xdr:rowOff>123825</xdr:rowOff>
    </xdr:from>
    <xdr:to>
      <xdr:col>3</xdr:col>
      <xdr:colOff>1079500</xdr:colOff>
      <xdr:row>76</xdr:row>
      <xdr:rowOff>98425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0115550"/>
          <a:ext cx="1460500" cy="1374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830036</xdr:colOff>
      <xdr:row>0</xdr:row>
      <xdr:rowOff>27214</xdr:rowOff>
    </xdr:from>
    <xdr:to>
      <xdr:col>2</xdr:col>
      <xdr:colOff>830036</xdr:colOff>
      <xdr:row>2</xdr:row>
      <xdr:rowOff>84365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611" y="27214"/>
          <a:ext cx="0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1952625</xdr:colOff>
      <xdr:row>2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1952625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1123950</xdr:colOff>
      <xdr:row>43</xdr:row>
      <xdr:rowOff>57150</xdr:rowOff>
    </xdr:from>
    <xdr:to>
      <xdr:col>2</xdr:col>
      <xdr:colOff>1117600</xdr:colOff>
      <xdr:row>50</xdr:row>
      <xdr:rowOff>31750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620125"/>
          <a:ext cx="1460500" cy="1374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67</xdr:row>
      <xdr:rowOff>190500</xdr:rowOff>
    </xdr:from>
    <xdr:to>
      <xdr:col>2</xdr:col>
      <xdr:colOff>1155700</xdr:colOff>
      <xdr:row>74</xdr:row>
      <xdr:rowOff>165100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791325"/>
          <a:ext cx="1460500" cy="1374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171450</xdr:rowOff>
    </xdr:from>
    <xdr:to>
      <xdr:col>0</xdr:col>
      <xdr:colOff>1952625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ayano\Desktop\Trabajos%20Realizados%20por%20Cynthia%20Payano\Estados%20Financieros\A&#241;o%202025\Enero%202025\Estados%20Financieros%20Enero%20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NAL-cont-01\Users\Users\gpayano\Desktop\Trabajos%20Realizados%20por%20Cynthia%20Payano\Estados%20Financieros\A&#241;o%202022\Septiembre%202022\Estados%20Financieros%20%20Septiembre%20%20%20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stados de Comparacion de los I"/>
      <sheetName val="Notas de 7 al 48"/>
      <sheetName val="Efectivo y Equivalente a efecti"/>
      <sheetName val="Cuentas Por Cobrar"/>
      <sheetName val="Inventario"/>
      <sheetName val="Consumo x Inventario"/>
      <sheetName val="Pagos Anticipados "/>
      <sheetName val="Activo Fijo"/>
      <sheetName val="Cuentas Por Pagar"/>
      <sheetName val="Ejecucion Presupuestaria"/>
      <sheetName val="Consolidado de ejecuciones"/>
      <sheetName val="Hoja4"/>
      <sheetName val="NOTAS 7 AL 48 "/>
      <sheetName val="NOTA PPE"/>
    </sheetNames>
    <sheetDataSet>
      <sheetData sheetId="0" refreshError="1"/>
      <sheetData sheetId="1" refreshError="1">
        <row r="35">
          <cell r="B35">
            <v>3116856.871573776</v>
          </cell>
        </row>
      </sheetData>
      <sheetData sheetId="2" refreshError="1">
        <row r="59">
          <cell r="B59">
            <v>23564786.410000004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T13">
            <v>85823337.890000001</v>
          </cell>
        </row>
        <row r="25">
          <cell r="C25">
            <v>109388124.30000001</v>
          </cell>
        </row>
      </sheetData>
      <sheetData sheetId="12" refreshError="1">
        <row r="19">
          <cell r="D19">
            <v>155479914.80999997</v>
          </cell>
        </row>
      </sheetData>
      <sheetData sheetId="13" refreshError="1">
        <row r="22">
          <cell r="C22">
            <v>135945335.09000003</v>
          </cell>
        </row>
      </sheetData>
      <sheetData sheetId="14" refreshError="1">
        <row r="22">
          <cell r="C22">
            <v>35331937.220000006</v>
          </cell>
        </row>
      </sheetData>
      <sheetData sheetId="15" refreshError="1">
        <row r="20">
          <cell r="K20">
            <v>420209.9916666667</v>
          </cell>
          <cell r="L20">
            <v>154472.20666666667</v>
          </cell>
        </row>
      </sheetData>
      <sheetData sheetId="16" refreshError="1">
        <row r="21">
          <cell r="D21">
            <v>117837823.99681965</v>
          </cell>
        </row>
        <row r="23">
          <cell r="D23">
            <v>1488982.7717595489</v>
          </cell>
        </row>
        <row r="24">
          <cell r="D24">
            <v>398339853.79766309</v>
          </cell>
        </row>
      </sheetData>
      <sheetData sheetId="17" refreshError="1"/>
      <sheetData sheetId="18" refreshError="1">
        <row r="6">
          <cell r="Q6">
            <v>49889118.969999999</v>
          </cell>
        </row>
        <row r="7">
          <cell r="Q7">
            <v>2053297.7899999998</v>
          </cell>
        </row>
        <row r="8">
          <cell r="Q8">
            <v>5078662.66</v>
          </cell>
        </row>
        <row r="9">
          <cell r="Q9">
            <v>11448800</v>
          </cell>
        </row>
        <row r="10">
          <cell r="Q10">
            <v>68469879.420000002</v>
          </cell>
        </row>
        <row r="14">
          <cell r="G14">
            <v>49889118.969999999</v>
          </cell>
        </row>
        <row r="15">
          <cell r="G15">
            <v>42145546.859999999</v>
          </cell>
        </row>
        <row r="17">
          <cell r="J17">
            <v>92034665.829999998</v>
          </cell>
        </row>
        <row r="78">
          <cell r="J78">
            <v>6244119.6500000004</v>
          </cell>
        </row>
        <row r="87">
          <cell r="J87">
            <v>2053297.7899999998</v>
          </cell>
        </row>
        <row r="183">
          <cell r="J183">
            <v>325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 Mesual"/>
      <sheetName val="Estado de Rend. Fianac. Mensual"/>
      <sheetName val="Flujo de Efectivo Mensual"/>
      <sheetName val="Estado de Situación Comparativo"/>
      <sheetName val="Est. de Rend. Finan Comparativo"/>
      <sheetName val="Cambio del Patrimonio"/>
      <sheetName val="Flujo de Efectivo Comparativo"/>
      <sheetName val="Estado Comparativo"/>
      <sheetName val="Cambio de Patrimonio"/>
      <sheetName val="Efectivo y Equivalente a efecti"/>
      <sheetName val="Cuentas Por Cobrar"/>
      <sheetName val="Pagos Anticipados "/>
      <sheetName val="Inventario"/>
      <sheetName val="Activo Fijo"/>
      <sheetName val="Cuentas Por Pagar"/>
      <sheetName val="Ejecucion Presupuestaria"/>
      <sheetName val="Hoja1"/>
      <sheetName val="Hoja2"/>
      <sheetName val="NOTAS 7 AL 48 "/>
      <sheetName val="NOTA P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B17">
            <v>412502736.45999998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5">
          <cell r="C1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workbookViewId="0">
      <selection activeCell="D10" sqref="D10"/>
    </sheetView>
  </sheetViews>
  <sheetFormatPr baseColWidth="10" defaultColWidth="11.42578125" defaultRowHeight="15.75" x14ac:dyDescent="0.25"/>
  <cols>
    <col min="1" max="1" width="42.42578125" style="5" customWidth="1"/>
    <col min="2" max="2" width="20.85546875" style="5" customWidth="1"/>
    <col min="3" max="3" width="26" style="4" customWidth="1"/>
    <col min="4" max="4" width="17.5703125" style="5" bestFit="1" customWidth="1"/>
    <col min="5" max="6" width="18.5703125" style="4" bestFit="1" customWidth="1"/>
    <col min="7" max="7" width="14.42578125" style="4" bestFit="1" customWidth="1"/>
    <col min="8" max="8" width="16.85546875" style="4" bestFit="1" customWidth="1"/>
    <col min="9" max="9" width="16.28515625" style="4" bestFit="1" customWidth="1"/>
    <col min="10" max="10" width="12.140625" style="4" bestFit="1" customWidth="1"/>
    <col min="11" max="11" width="14.42578125" style="4" bestFit="1" customWidth="1"/>
    <col min="12" max="16384" width="11.42578125" style="5"/>
  </cols>
  <sheetData>
    <row r="1" spans="1:12" x14ac:dyDescent="0.25">
      <c r="A1" s="1"/>
      <c r="B1" s="2"/>
      <c r="C1" s="1"/>
      <c r="D1" s="3"/>
    </row>
    <row r="2" spans="1:12" x14ac:dyDescent="0.25">
      <c r="A2" s="1"/>
      <c r="B2" s="2"/>
      <c r="C2" s="1"/>
      <c r="D2" s="3"/>
    </row>
    <row r="3" spans="1:12" x14ac:dyDescent="0.25">
      <c r="A3" s="1"/>
      <c r="B3" s="2"/>
      <c r="C3" s="1"/>
      <c r="D3" s="3"/>
    </row>
    <row r="4" spans="1:12" ht="19.5" x14ac:dyDescent="0.25">
      <c r="A4" s="46" t="s">
        <v>0</v>
      </c>
      <c r="B4" s="46"/>
      <c r="C4" s="46"/>
      <c r="D4" s="3"/>
    </row>
    <row r="5" spans="1:12" ht="19.5" customHeight="1" x14ac:dyDescent="0.25">
      <c r="A5" s="45" t="s">
        <v>1</v>
      </c>
      <c r="B5" s="45"/>
      <c r="C5" s="45"/>
      <c r="D5" s="3"/>
    </row>
    <row r="6" spans="1:12" ht="18.75" x14ac:dyDescent="0.25">
      <c r="B6" s="6"/>
      <c r="C6" s="7"/>
      <c r="D6" s="3"/>
    </row>
    <row r="7" spans="1:12" x14ac:dyDescent="0.25">
      <c r="A7" s="1"/>
      <c r="B7" s="8"/>
      <c r="C7" s="8"/>
      <c r="D7" s="3"/>
    </row>
    <row r="8" spans="1:12" ht="18" x14ac:dyDescent="0.25">
      <c r="A8" s="47" t="s">
        <v>2</v>
      </c>
      <c r="B8" s="47"/>
      <c r="C8" s="47"/>
      <c r="D8" s="3"/>
    </row>
    <row r="9" spans="1:12" ht="18" x14ac:dyDescent="0.25">
      <c r="A9" s="47" t="s">
        <v>3</v>
      </c>
      <c r="B9" s="47"/>
      <c r="C9" s="47"/>
      <c r="D9" s="3"/>
      <c r="L9" s="9"/>
    </row>
    <row r="10" spans="1:12" x14ac:dyDescent="0.25">
      <c r="A10" s="48" t="s">
        <v>4</v>
      </c>
      <c r="B10" s="48"/>
      <c r="C10" s="48"/>
      <c r="D10" s="3"/>
    </row>
    <row r="11" spans="1:12" x14ac:dyDescent="0.25">
      <c r="A11" s="1"/>
      <c r="B11" s="2"/>
      <c r="C11" s="10"/>
      <c r="D11" s="3"/>
    </row>
    <row r="12" spans="1:12" x14ac:dyDescent="0.25">
      <c r="A12" s="43"/>
      <c r="B12" s="43"/>
    </row>
    <row r="13" spans="1:12" ht="12.75" customHeight="1" x14ac:dyDescent="0.25">
      <c r="A13" s="11"/>
      <c r="B13" s="12"/>
    </row>
    <row r="14" spans="1:12" x14ac:dyDescent="0.25">
      <c r="A14" s="13" t="s">
        <v>5</v>
      </c>
      <c r="B14" s="11"/>
    </row>
    <row r="15" spans="1:12" x14ac:dyDescent="0.25">
      <c r="A15" s="13" t="s">
        <v>6</v>
      </c>
      <c r="B15" s="11"/>
    </row>
    <row r="16" spans="1:12" x14ac:dyDescent="0.25">
      <c r="A16" s="14" t="s">
        <v>7</v>
      </c>
      <c r="C16" s="15">
        <f>+'[1]Efectivo y Equivalente a efecti'!C25</f>
        <v>109388124.30000001</v>
      </c>
    </row>
    <row r="17" spans="1:4" hidden="1" x14ac:dyDescent="0.25">
      <c r="A17" s="14" t="s">
        <v>8</v>
      </c>
      <c r="C17" s="16">
        <v>0</v>
      </c>
    </row>
    <row r="18" spans="1:4" ht="31.5" hidden="1" x14ac:dyDescent="0.25">
      <c r="A18" s="14" t="s">
        <v>9</v>
      </c>
      <c r="C18" s="16">
        <v>0</v>
      </c>
    </row>
    <row r="19" spans="1:4" x14ac:dyDescent="0.25">
      <c r="A19" s="14" t="s">
        <v>10</v>
      </c>
      <c r="C19" s="15">
        <f>+'[1]Cuentas Por Cobrar'!D19</f>
        <v>155479914.80999997</v>
      </c>
    </row>
    <row r="20" spans="1:4" x14ac:dyDescent="0.25">
      <c r="A20" s="14" t="s">
        <v>11</v>
      </c>
      <c r="C20" s="15">
        <f>+[1]Inventario!C22</f>
        <v>135945335.09000003</v>
      </c>
    </row>
    <row r="21" spans="1:4" x14ac:dyDescent="0.25">
      <c r="A21" s="14" t="s">
        <v>12</v>
      </c>
      <c r="C21" s="17">
        <f>'[1]Pagos Anticipados '!K20</f>
        <v>420209.9916666667</v>
      </c>
    </row>
    <row r="22" spans="1:4" hidden="1" x14ac:dyDescent="0.25">
      <c r="A22" s="14" t="s">
        <v>13</v>
      </c>
      <c r="C22" s="18">
        <v>0</v>
      </c>
    </row>
    <row r="23" spans="1:4" x14ac:dyDescent="0.25">
      <c r="A23" s="13" t="s">
        <v>14</v>
      </c>
      <c r="C23" s="19">
        <f>SUM(C16:C22)</f>
        <v>401233584.19166672</v>
      </c>
    </row>
    <row r="24" spans="1:4" x14ac:dyDescent="0.25">
      <c r="A24" s="13"/>
      <c r="C24" s="20"/>
    </row>
    <row r="25" spans="1:4" x14ac:dyDescent="0.25">
      <c r="A25" s="13" t="s">
        <v>15</v>
      </c>
      <c r="C25" s="21"/>
    </row>
    <row r="26" spans="1:4" hidden="1" x14ac:dyDescent="0.25">
      <c r="A26" s="14" t="s">
        <v>16</v>
      </c>
      <c r="C26" s="22">
        <v>0</v>
      </c>
    </row>
    <row r="27" spans="1:4" hidden="1" x14ac:dyDescent="0.25">
      <c r="A27" s="14" t="s">
        <v>17</v>
      </c>
      <c r="C27" s="22">
        <v>0</v>
      </c>
    </row>
    <row r="28" spans="1:4" hidden="1" x14ac:dyDescent="0.25">
      <c r="A28" s="14" t="s">
        <v>18</v>
      </c>
      <c r="C28" s="22">
        <v>0</v>
      </c>
    </row>
    <row r="29" spans="1:4" hidden="1" x14ac:dyDescent="0.25">
      <c r="A29" s="14" t="s">
        <v>19</v>
      </c>
      <c r="C29" s="22">
        <v>0</v>
      </c>
    </row>
    <row r="30" spans="1:4" x14ac:dyDescent="0.25">
      <c r="A30" s="14" t="s">
        <v>20</v>
      </c>
      <c r="C30" s="16">
        <f>+'[1]Activo Fijo'!D21</f>
        <v>117837823.99681965</v>
      </c>
      <c r="D30" s="9"/>
    </row>
    <row r="31" spans="1:4" x14ac:dyDescent="0.25">
      <c r="A31" s="14" t="s">
        <v>21</v>
      </c>
      <c r="C31" s="23"/>
    </row>
    <row r="32" spans="1:4" hidden="1" x14ac:dyDescent="0.25">
      <c r="A32" s="14" t="s">
        <v>22</v>
      </c>
      <c r="C32" s="24">
        <v>0</v>
      </c>
    </row>
    <row r="33" spans="1:3" x14ac:dyDescent="0.25">
      <c r="A33" s="13" t="s">
        <v>23</v>
      </c>
      <c r="C33" s="19">
        <f>+C30</f>
        <v>117837823.99681965</v>
      </c>
    </row>
    <row r="34" spans="1:3" x14ac:dyDescent="0.25">
      <c r="A34" s="13"/>
      <c r="C34" s="20"/>
    </row>
    <row r="35" spans="1:3" ht="16.5" thickBot="1" x14ac:dyDescent="0.3">
      <c r="A35" s="13" t="s">
        <v>24</v>
      </c>
      <c r="C35" s="25">
        <f>+C23+C33</f>
        <v>519071408.18848634</v>
      </c>
    </row>
    <row r="36" spans="1:3" ht="16.5" thickTop="1" x14ac:dyDescent="0.25">
      <c r="A36" s="44" t="s">
        <v>25</v>
      </c>
      <c r="C36" s="11"/>
    </row>
    <row r="37" spans="1:3" x14ac:dyDescent="0.25">
      <c r="A37" s="44"/>
      <c r="C37" s="26"/>
    </row>
    <row r="38" spans="1:3" hidden="1" x14ac:dyDescent="0.25">
      <c r="A38" s="14" t="s">
        <v>26</v>
      </c>
      <c r="C38" s="22">
        <v>0</v>
      </c>
    </row>
    <row r="39" spans="1:3" hidden="1" x14ac:dyDescent="0.25">
      <c r="A39" s="14" t="s">
        <v>27</v>
      </c>
      <c r="C39" s="16">
        <f>+'[2]Cuentas Por Pagar'!C15</f>
        <v>0</v>
      </c>
    </row>
    <row r="40" spans="1:3" hidden="1" x14ac:dyDescent="0.25">
      <c r="A40" s="14" t="s">
        <v>28</v>
      </c>
      <c r="C40" s="16">
        <v>0</v>
      </c>
    </row>
    <row r="41" spans="1:3" ht="31.5" hidden="1" x14ac:dyDescent="0.25">
      <c r="A41" s="14" t="s">
        <v>29</v>
      </c>
      <c r="C41" s="16">
        <v>0</v>
      </c>
    </row>
    <row r="42" spans="1:3" ht="31.5" hidden="1" x14ac:dyDescent="0.25">
      <c r="A42" s="14" t="s">
        <v>30</v>
      </c>
      <c r="C42" s="16">
        <v>0</v>
      </c>
    </row>
    <row r="43" spans="1:3" x14ac:dyDescent="0.25">
      <c r="A43" s="14" t="s">
        <v>31</v>
      </c>
      <c r="C43" s="27">
        <v>26722904.170000002</v>
      </c>
    </row>
    <row r="44" spans="1:3" ht="31.5" hidden="1" x14ac:dyDescent="0.25">
      <c r="A44" s="14" t="s">
        <v>32</v>
      </c>
      <c r="C44" s="16">
        <v>0</v>
      </c>
    </row>
    <row r="45" spans="1:3" hidden="1" x14ac:dyDescent="0.25">
      <c r="A45" s="14" t="s">
        <v>33</v>
      </c>
      <c r="C45" s="16">
        <v>0</v>
      </c>
    </row>
    <row r="46" spans="1:3" hidden="1" x14ac:dyDescent="0.25">
      <c r="A46" s="14" t="s">
        <v>34</v>
      </c>
      <c r="C46" s="18">
        <v>0</v>
      </c>
    </row>
    <row r="47" spans="1:3" x14ac:dyDescent="0.25">
      <c r="A47" s="13" t="s">
        <v>35</v>
      </c>
      <c r="C47" s="19">
        <f>SUM(C38:C46)</f>
        <v>26722904.170000002</v>
      </c>
    </row>
    <row r="48" spans="1:3" x14ac:dyDescent="0.25">
      <c r="A48" s="13"/>
      <c r="C48" s="20"/>
    </row>
    <row r="49" spans="1:4" x14ac:dyDescent="0.25">
      <c r="A49" s="13" t="s">
        <v>36</v>
      </c>
      <c r="C49" s="11"/>
    </row>
    <row r="50" spans="1:4" x14ac:dyDescent="0.25">
      <c r="A50" s="14" t="s">
        <v>37</v>
      </c>
      <c r="C50" s="23">
        <v>5327210.5199999996</v>
      </c>
    </row>
    <row r="51" spans="1:4" hidden="1" x14ac:dyDescent="0.25">
      <c r="A51" s="14" t="s">
        <v>38</v>
      </c>
      <c r="C51" s="22">
        <v>0</v>
      </c>
    </row>
    <row r="52" spans="1:4" hidden="1" x14ac:dyDescent="0.25">
      <c r="A52" s="14" t="s">
        <v>39</v>
      </c>
      <c r="C52" s="22">
        <v>0</v>
      </c>
    </row>
    <row r="53" spans="1:4" hidden="1" x14ac:dyDescent="0.25">
      <c r="A53" s="14" t="s">
        <v>40</v>
      </c>
      <c r="C53" s="23"/>
    </row>
    <row r="54" spans="1:4" ht="31.5" hidden="1" x14ac:dyDescent="0.25">
      <c r="A54" s="14" t="s">
        <v>41</v>
      </c>
      <c r="C54" s="22">
        <v>0</v>
      </c>
    </row>
    <row r="55" spans="1:4" hidden="1" x14ac:dyDescent="0.25">
      <c r="A55" s="14" t="s">
        <v>42</v>
      </c>
      <c r="C55" s="24">
        <v>0</v>
      </c>
    </row>
    <row r="56" spans="1:4" x14ac:dyDescent="0.25">
      <c r="A56" s="13" t="s">
        <v>43</v>
      </c>
      <c r="C56" s="28">
        <f>SUM(C50:C55)</f>
        <v>5327210.5199999996</v>
      </c>
    </row>
    <row r="57" spans="1:4" x14ac:dyDescent="0.25">
      <c r="A57" s="13"/>
      <c r="C57" s="20"/>
      <c r="D57" s="29"/>
    </row>
    <row r="58" spans="1:4" x14ac:dyDescent="0.25">
      <c r="A58" s="13" t="s">
        <v>44</v>
      </c>
      <c r="C58" s="30">
        <f>+C47+C56</f>
        <v>32050114.690000001</v>
      </c>
      <c r="D58" s="29"/>
    </row>
    <row r="59" spans="1:4" x14ac:dyDescent="0.25">
      <c r="A59" s="13"/>
      <c r="C59" s="20"/>
      <c r="D59" s="29"/>
    </row>
    <row r="60" spans="1:4" x14ac:dyDescent="0.25">
      <c r="A60" s="13" t="s">
        <v>45</v>
      </c>
      <c r="C60" s="11"/>
      <c r="D60" s="29"/>
    </row>
    <row r="61" spans="1:4" x14ac:dyDescent="0.25">
      <c r="A61" s="14" t="s">
        <v>46</v>
      </c>
      <c r="C61" s="16">
        <f>+'[2]Cambio de Patrimonio'!B17</f>
        <v>412502736.45999998</v>
      </c>
      <c r="D61" s="29"/>
    </row>
    <row r="62" spans="1:4" x14ac:dyDescent="0.25">
      <c r="A62" s="14" t="s">
        <v>47</v>
      </c>
      <c r="C62" s="22">
        <v>0</v>
      </c>
      <c r="D62" s="31"/>
    </row>
    <row r="63" spans="1:4" x14ac:dyDescent="0.25">
      <c r="A63" s="14" t="s">
        <v>48</v>
      </c>
      <c r="C63" s="32">
        <f>+'[1]Estado de Rend. Fianac. Mensual'!B35</f>
        <v>3116856.871573776</v>
      </c>
      <c r="D63" s="29"/>
    </row>
    <row r="64" spans="1:4" x14ac:dyDescent="0.25">
      <c r="A64" s="14" t="s">
        <v>49</v>
      </c>
      <c r="C64" s="16">
        <f>56047220.18+15354479.99</f>
        <v>71401700.170000002</v>
      </c>
      <c r="D64" s="29"/>
    </row>
    <row r="65" spans="1:11" x14ac:dyDescent="0.25">
      <c r="A65" s="14" t="s">
        <v>50</v>
      </c>
      <c r="C65" s="24">
        <v>0</v>
      </c>
      <c r="D65" s="29"/>
    </row>
    <row r="66" spans="1:11" s="34" customFormat="1" x14ac:dyDescent="0.25">
      <c r="A66" s="33" t="s">
        <v>51</v>
      </c>
      <c r="C66" s="35">
        <f>SUM(C61:C65)</f>
        <v>487021293.50157374</v>
      </c>
      <c r="D66" s="31"/>
      <c r="E66" s="4"/>
      <c r="F66" s="4"/>
      <c r="G66" s="4"/>
      <c r="H66" s="4"/>
      <c r="I66" s="4"/>
      <c r="J66" s="36"/>
      <c r="K66" s="36"/>
    </row>
    <row r="67" spans="1:11" ht="32.25" thickBot="1" x14ac:dyDescent="0.3">
      <c r="A67" s="13" t="s">
        <v>52</v>
      </c>
      <c r="C67" s="37">
        <f>SUM(C58+C66)</f>
        <v>519071408.19157374</v>
      </c>
      <c r="D67" s="31"/>
    </row>
    <row r="68" spans="1:11" ht="16.5" thickTop="1" x14ac:dyDescent="0.25">
      <c r="B68" s="38"/>
      <c r="C68" s="39"/>
      <c r="D68" s="29"/>
    </row>
    <row r="69" spans="1:11" x14ac:dyDescent="0.25">
      <c r="B69" s="4"/>
      <c r="C69" s="40"/>
      <c r="D69" s="29"/>
    </row>
    <row r="70" spans="1:11" x14ac:dyDescent="0.25">
      <c r="B70" s="4"/>
      <c r="C70" s="39"/>
      <c r="D70" s="29"/>
    </row>
    <row r="71" spans="1:11" x14ac:dyDescent="0.25">
      <c r="A71"/>
      <c r="B71" s="9"/>
      <c r="C71" s="39"/>
    </row>
    <row r="72" spans="1:11" x14ac:dyDescent="0.25">
      <c r="C72" s="39"/>
    </row>
    <row r="73" spans="1:11" x14ac:dyDescent="0.25">
      <c r="B73"/>
      <c r="C73" s="39"/>
    </row>
    <row r="74" spans="1:11" x14ac:dyDescent="0.25">
      <c r="C74" s="39"/>
    </row>
    <row r="75" spans="1:11" x14ac:dyDescent="0.25">
      <c r="C75" s="39"/>
    </row>
    <row r="76" spans="1:11" x14ac:dyDescent="0.25">
      <c r="C76" s="39"/>
    </row>
    <row r="77" spans="1:11" x14ac:dyDescent="0.25">
      <c r="C77" s="39"/>
    </row>
    <row r="78" spans="1:11" x14ac:dyDescent="0.25">
      <c r="C78" s="39"/>
    </row>
    <row r="79" spans="1:11" x14ac:dyDescent="0.25">
      <c r="C79" s="39"/>
    </row>
    <row r="80" spans="1:11" x14ac:dyDescent="0.25">
      <c r="C80" s="39"/>
    </row>
    <row r="81" spans="3:3" x14ac:dyDescent="0.25">
      <c r="C81" s="39"/>
    </row>
    <row r="82" spans="3:3" x14ac:dyDescent="0.25">
      <c r="C82" s="39"/>
    </row>
    <row r="1048576" spans="9:11" x14ac:dyDescent="0.25">
      <c r="I1048576" s="4">
        <f>SUM(G1048576:H1048576)</f>
        <v>0</v>
      </c>
      <c r="J1048576" s="4">
        <f>SUM(J16)</f>
        <v>0</v>
      </c>
      <c r="K1048576" s="4">
        <f>SUM(K14:K1048575)</f>
        <v>0</v>
      </c>
    </row>
  </sheetData>
  <mergeCells count="7">
    <mergeCell ref="A12:B12"/>
    <mergeCell ref="A36:A37"/>
    <mergeCell ref="A5:C5"/>
    <mergeCell ref="A4:C4"/>
    <mergeCell ref="A8:C8"/>
    <mergeCell ref="A9:C9"/>
    <mergeCell ref="A10:C10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F45" sqref="F45"/>
    </sheetView>
  </sheetViews>
  <sheetFormatPr baseColWidth="10" defaultColWidth="11.42578125" defaultRowHeight="15.75" x14ac:dyDescent="0.25"/>
  <cols>
    <col min="1" max="1" width="43.85546875" style="5" customWidth="1"/>
    <col min="2" max="2" width="22" style="29" bestFit="1" customWidth="1"/>
    <col min="3" max="4" width="19.7109375" style="56" customWidth="1"/>
    <col min="5" max="5" width="16.28515625" style="39" bestFit="1" customWidth="1"/>
    <col min="6" max="6" width="43.5703125" style="29" bestFit="1" customWidth="1"/>
    <col min="7" max="7" width="14.42578125" style="39" bestFit="1" customWidth="1"/>
    <col min="8" max="8" width="12.140625" style="39" bestFit="1" customWidth="1"/>
    <col min="9" max="11" width="11.5703125" style="4" bestFit="1" customWidth="1"/>
    <col min="12" max="16384" width="11.42578125" style="5"/>
  </cols>
  <sheetData>
    <row r="1" spans="1:12" x14ac:dyDescent="0.25">
      <c r="A1" s="1"/>
      <c r="B1" s="2"/>
      <c r="C1" s="49"/>
      <c r="D1" s="50"/>
    </row>
    <row r="2" spans="1:12" x14ac:dyDescent="0.25">
      <c r="A2" s="1"/>
      <c r="B2" s="2"/>
      <c r="C2" s="49"/>
      <c r="D2" s="50"/>
    </row>
    <row r="3" spans="1:12" x14ac:dyDescent="0.25">
      <c r="A3" s="1"/>
      <c r="B3" s="2"/>
      <c r="C3" s="49"/>
      <c r="D3" s="50"/>
    </row>
    <row r="4" spans="1:12" ht="19.5" x14ac:dyDescent="0.25">
      <c r="A4" s="46" t="s">
        <v>0</v>
      </c>
      <c r="B4" s="46"/>
      <c r="C4" s="46"/>
      <c r="D4" s="50"/>
    </row>
    <row r="5" spans="1:12" x14ac:dyDescent="0.25">
      <c r="A5" s="45" t="s">
        <v>1</v>
      </c>
      <c r="B5" s="45"/>
      <c r="C5" s="45"/>
      <c r="D5" s="50"/>
    </row>
    <row r="6" spans="1:12" ht="18.75" x14ac:dyDescent="0.25">
      <c r="B6" s="6"/>
      <c r="C6" s="51"/>
      <c r="D6" s="50"/>
    </row>
    <row r="7" spans="1:12" x14ac:dyDescent="0.25">
      <c r="A7" s="1"/>
      <c r="B7" s="8"/>
      <c r="C7" s="52"/>
      <c r="D7" s="50"/>
    </row>
    <row r="8" spans="1:12" ht="18" x14ac:dyDescent="0.25">
      <c r="A8" s="47" t="s">
        <v>55</v>
      </c>
      <c r="B8" s="47"/>
      <c r="C8" s="47"/>
      <c r="D8" s="50"/>
    </row>
    <row r="9" spans="1:12" ht="18" x14ac:dyDescent="0.25">
      <c r="A9" s="106" t="s">
        <v>56</v>
      </c>
      <c r="B9" s="106"/>
      <c r="C9" s="106"/>
      <c r="D9" s="50"/>
      <c r="L9" s="9"/>
    </row>
    <row r="10" spans="1:12" x14ac:dyDescent="0.25">
      <c r="A10" s="107" t="s">
        <v>4</v>
      </c>
      <c r="B10" s="107"/>
      <c r="C10" s="107"/>
      <c r="D10" s="50"/>
      <c r="L10" s="9"/>
    </row>
    <row r="11" spans="1:12" x14ac:dyDescent="0.25">
      <c r="A11" s="53"/>
      <c r="B11" s="54"/>
      <c r="C11" s="55"/>
      <c r="D11" s="50"/>
      <c r="L11" s="9"/>
    </row>
    <row r="12" spans="1:12" x14ac:dyDescent="0.25">
      <c r="A12" s="43"/>
      <c r="B12" s="43"/>
      <c r="L12" s="9"/>
    </row>
    <row r="13" spans="1:12" x14ac:dyDescent="0.25">
      <c r="B13" s="57"/>
    </row>
    <row r="14" spans="1:12" x14ac:dyDescent="0.25">
      <c r="A14" s="58" t="s">
        <v>57</v>
      </c>
      <c r="C14" s="59"/>
      <c r="L14" s="9"/>
    </row>
    <row r="15" spans="1:12" hidden="1" x14ac:dyDescent="0.25">
      <c r="A15" s="60" t="s">
        <v>58</v>
      </c>
      <c r="B15" s="61">
        <v>0</v>
      </c>
      <c r="C15" s="59"/>
    </row>
    <row r="16" spans="1:12" x14ac:dyDescent="0.25">
      <c r="A16" s="60" t="s">
        <v>59</v>
      </c>
      <c r="B16" s="62">
        <f>+'[1]Ejecucion Presupuestaria'!G15</f>
        <v>42145546.859999999</v>
      </c>
      <c r="C16" s="63">
        <f>+'[1]Ejecucion Presupuestaria'!G15</f>
        <v>42145546.859999999</v>
      </c>
      <c r="G16" s="64"/>
    </row>
    <row r="17" spans="1:4" x14ac:dyDescent="0.25">
      <c r="A17" s="60" t="s">
        <v>60</v>
      </c>
      <c r="B17" s="62">
        <f>+'[1]Ejecucion Presupuestaria'!G14</f>
        <v>49889118.969999999</v>
      </c>
      <c r="C17" s="63">
        <f>+'[1]Ejecucion Presupuestaria'!G14</f>
        <v>49889118.969999999</v>
      </c>
    </row>
    <row r="18" spans="1:4" x14ac:dyDescent="0.25">
      <c r="A18" s="60" t="s">
        <v>61</v>
      </c>
      <c r="B18" s="77" t="s">
        <v>77</v>
      </c>
      <c r="C18" s="63"/>
    </row>
    <row r="19" spans="1:4" x14ac:dyDescent="0.25">
      <c r="A19" s="58" t="s">
        <v>62</v>
      </c>
      <c r="B19" s="65">
        <f>SUM(B15:B18)</f>
        <v>92034665.829999998</v>
      </c>
      <c r="C19" s="63"/>
    </row>
    <row r="20" spans="1:4" x14ac:dyDescent="0.25">
      <c r="A20" s="66"/>
      <c r="B20" s="67"/>
      <c r="C20" s="63"/>
      <c r="D20" s="68"/>
    </row>
    <row r="21" spans="1:4" x14ac:dyDescent="0.25">
      <c r="A21" s="69" t="s">
        <v>63</v>
      </c>
      <c r="C21" s="63"/>
    </row>
    <row r="22" spans="1:4" x14ac:dyDescent="0.25">
      <c r="A22" s="60" t="s">
        <v>64</v>
      </c>
      <c r="B22" s="68">
        <f>+'[1]Ejecucion Presupuestaria'!Q6</f>
        <v>49889118.969999999</v>
      </c>
      <c r="C22" s="63">
        <f>+'[1]Ejecucion Presupuestaria'!Q6</f>
        <v>49889118.969999999</v>
      </c>
    </row>
    <row r="23" spans="1:4" x14ac:dyDescent="0.25">
      <c r="A23" s="60" t="s">
        <v>65</v>
      </c>
      <c r="B23" s="68"/>
      <c r="C23" s="63"/>
    </row>
    <row r="24" spans="1:4" x14ac:dyDescent="0.25">
      <c r="A24" s="60" t="s">
        <v>66</v>
      </c>
      <c r="B24" s="68">
        <f>+'[1]Consumo x Inventario'!C22</f>
        <v>35331937.220000006</v>
      </c>
      <c r="C24" s="63">
        <f>+'[1]Ejecucion Presupuestaria'!Q8</f>
        <v>5078662.66</v>
      </c>
    </row>
    <row r="25" spans="1:4" x14ac:dyDescent="0.25">
      <c r="A25" s="60" t="s">
        <v>67</v>
      </c>
      <c r="B25" s="68">
        <f>+'[1]Activo Fijo'!D23+'[1]Pagos Anticipados '!L20</f>
        <v>1643454.9784262157</v>
      </c>
      <c r="C25" s="63">
        <f>+'[1]Activo Fijo'!D24+'[1]Pagos Anticipados '!L20</f>
        <v>398494326.00432974</v>
      </c>
    </row>
    <row r="26" spans="1:4" x14ac:dyDescent="0.25">
      <c r="A26" s="60" t="s">
        <v>68</v>
      </c>
      <c r="B26" s="61"/>
      <c r="C26" s="63"/>
    </row>
    <row r="27" spans="1:4" x14ac:dyDescent="0.25">
      <c r="A27" s="60" t="s">
        <v>69</v>
      </c>
      <c r="B27" s="62">
        <f>+'[1]Ejecucion Presupuestaria'!Q7-B28</f>
        <v>2052972.7899999998</v>
      </c>
      <c r="C27" s="63">
        <f>+'[1]Ejecucion Presupuestaria'!Q7</f>
        <v>2053297.7899999998</v>
      </c>
    </row>
    <row r="28" spans="1:4" x14ac:dyDescent="0.25">
      <c r="A28" s="60" t="s">
        <v>70</v>
      </c>
      <c r="B28" s="62">
        <f>+'[1]Ejecucion Presupuestaria'!J183</f>
        <v>325</v>
      </c>
      <c r="C28" s="63"/>
    </row>
    <row r="29" spans="1:4" x14ac:dyDescent="0.25">
      <c r="A29" s="58" t="s">
        <v>71</v>
      </c>
      <c r="B29" s="70">
        <f>SUM(B22:B28)</f>
        <v>88917808.958426222</v>
      </c>
      <c r="C29" s="63"/>
    </row>
    <row r="30" spans="1:4" x14ac:dyDescent="0.25">
      <c r="A30" s="66"/>
      <c r="B30" s="67"/>
      <c r="C30" s="63"/>
    </row>
    <row r="31" spans="1:4" x14ac:dyDescent="0.25">
      <c r="A31" s="60" t="s">
        <v>72</v>
      </c>
      <c r="B31" s="61" t="s">
        <v>73</v>
      </c>
      <c r="C31" s="63"/>
    </row>
    <row r="32" spans="1:4" x14ac:dyDescent="0.25">
      <c r="A32" s="66"/>
      <c r="C32" s="63"/>
    </row>
    <row r="33" spans="1:3" x14ac:dyDescent="0.25">
      <c r="A33" s="60" t="s">
        <v>74</v>
      </c>
      <c r="B33" s="61">
        <v>0</v>
      </c>
      <c r="C33" s="63">
        <f>+'[1]Ejecucion Presupuestaria'!Q9</f>
        <v>11448800</v>
      </c>
    </row>
    <row r="34" spans="1:3" x14ac:dyDescent="0.25">
      <c r="A34" s="66"/>
      <c r="C34" s="63">
        <f>+C32+C33</f>
        <v>11448800</v>
      </c>
    </row>
    <row r="35" spans="1:3" x14ac:dyDescent="0.25">
      <c r="A35" s="58" t="s">
        <v>48</v>
      </c>
      <c r="B35" s="71">
        <f>+B19-B29</f>
        <v>3116856.871573776</v>
      </c>
      <c r="C35" s="63">
        <f>+B35-'[1]Flujo de Efectivo Mensual'!B59</f>
        <v>-20447929.538426228</v>
      </c>
    </row>
    <row r="36" spans="1:3" x14ac:dyDescent="0.25">
      <c r="A36" s="66"/>
      <c r="B36" s="67"/>
      <c r="C36" s="63"/>
    </row>
    <row r="37" spans="1:3" x14ac:dyDescent="0.25">
      <c r="A37" s="72" t="s">
        <v>75</v>
      </c>
      <c r="C37" s="63"/>
    </row>
    <row r="38" spans="1:3" x14ac:dyDescent="0.25">
      <c r="A38" s="60" t="s">
        <v>76</v>
      </c>
      <c r="B38" s="61">
        <v>0</v>
      </c>
      <c r="C38" s="63"/>
    </row>
    <row r="39" spans="1:3" x14ac:dyDescent="0.25">
      <c r="A39" s="60" t="s">
        <v>50</v>
      </c>
      <c r="B39" s="61">
        <v>0</v>
      </c>
      <c r="C39" s="63"/>
    </row>
    <row r="40" spans="1:3" ht="16.5" thickBot="1" x14ac:dyDescent="0.3">
      <c r="A40" s="73"/>
      <c r="B40" s="74">
        <v>0</v>
      </c>
      <c r="C40" s="63"/>
    </row>
    <row r="41" spans="1:3" ht="16.5" thickTop="1" x14ac:dyDescent="0.25">
      <c r="A41" s="66"/>
      <c r="C41" s="63"/>
    </row>
    <row r="42" spans="1:3" x14ac:dyDescent="0.25">
      <c r="A42" s="75"/>
      <c r="C42" s="63"/>
    </row>
    <row r="43" spans="1:3" x14ac:dyDescent="0.25">
      <c r="A43" s="75"/>
      <c r="C43" s="63"/>
    </row>
    <row r="44" spans="1:3" x14ac:dyDescent="0.25">
      <c r="A44" s="75"/>
      <c r="C44" s="63"/>
    </row>
    <row r="45" spans="1:3" x14ac:dyDescent="0.25">
      <c r="A45" s="75"/>
      <c r="C45" s="76"/>
    </row>
    <row r="46" spans="1:3" x14ac:dyDescent="0.25">
      <c r="C46" s="76"/>
    </row>
    <row r="47" spans="1:3" x14ac:dyDescent="0.25">
      <c r="A47" s="41" t="s">
        <v>53</v>
      </c>
      <c r="C47" s="76"/>
    </row>
    <row r="48" spans="1:3" x14ac:dyDescent="0.25">
      <c r="A48" s="42" t="s">
        <v>54</v>
      </c>
    </row>
  </sheetData>
  <mergeCells count="6">
    <mergeCell ref="A12:B12"/>
    <mergeCell ref="A4:C4"/>
    <mergeCell ref="A5:C5"/>
    <mergeCell ref="A8:C8"/>
    <mergeCell ref="A9:C9"/>
    <mergeCell ref="A10:C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D29" sqref="D29"/>
    </sheetView>
  </sheetViews>
  <sheetFormatPr baseColWidth="10" defaultColWidth="11.42578125" defaultRowHeight="15.75" x14ac:dyDescent="0.25"/>
  <cols>
    <col min="1" max="1" width="58.7109375" style="5" customWidth="1"/>
    <col min="2" max="2" width="21.42578125" style="4" customWidth="1"/>
    <col min="3" max="3" width="18.85546875" style="29" customWidth="1"/>
    <col min="4" max="5" width="18.85546875" style="39" customWidth="1"/>
    <col min="6" max="6" width="18.5703125" style="39" customWidth="1"/>
    <col min="7" max="7" width="17.42578125" style="39" bestFit="1" customWidth="1"/>
    <col min="8" max="8" width="18.5703125" style="4" bestFit="1" customWidth="1"/>
    <col min="9" max="9" width="14.42578125" style="4" bestFit="1" customWidth="1"/>
    <col min="10" max="10" width="17.42578125" style="4" bestFit="1" customWidth="1"/>
    <col min="11" max="12" width="13.28515625" style="4" bestFit="1" customWidth="1"/>
    <col min="13" max="13" width="14.42578125" style="4" bestFit="1" customWidth="1"/>
    <col min="14" max="16384" width="11.42578125" style="5"/>
  </cols>
  <sheetData>
    <row r="1" spans="1:9" x14ac:dyDescent="0.25">
      <c r="D1" s="78"/>
      <c r="E1" s="78"/>
    </row>
    <row r="2" spans="1:9" x14ac:dyDescent="0.25">
      <c r="D2" s="78"/>
      <c r="E2" s="78"/>
    </row>
    <row r="3" spans="1:9" x14ac:dyDescent="0.25">
      <c r="D3" s="78"/>
      <c r="E3" s="78"/>
    </row>
    <row r="4" spans="1:9" x14ac:dyDescent="0.25">
      <c r="D4" s="78"/>
      <c r="E4" s="78"/>
    </row>
    <row r="5" spans="1:9" ht="19.5" x14ac:dyDescent="0.25">
      <c r="A5" s="46" t="s">
        <v>0</v>
      </c>
      <c r="B5" s="46"/>
      <c r="C5" s="46"/>
      <c r="D5" s="78"/>
      <c r="E5" s="78"/>
    </row>
    <row r="6" spans="1:9" x14ac:dyDescent="0.25">
      <c r="A6" s="45" t="s">
        <v>1</v>
      </c>
      <c r="B6" s="45"/>
      <c r="C6" s="45"/>
      <c r="D6" s="78"/>
      <c r="E6" s="78"/>
    </row>
    <row r="7" spans="1:9" x14ac:dyDescent="0.25">
      <c r="A7" s="43" t="s">
        <v>78</v>
      </c>
      <c r="B7" s="43"/>
      <c r="C7" s="43"/>
      <c r="D7" s="78"/>
      <c r="E7" s="78"/>
    </row>
    <row r="8" spans="1:9" x14ac:dyDescent="0.25">
      <c r="A8" s="79" t="s">
        <v>79</v>
      </c>
      <c r="B8" s="79"/>
      <c r="C8" s="79"/>
      <c r="D8" s="78"/>
      <c r="E8" s="78"/>
      <c r="H8" s="39"/>
    </row>
    <row r="9" spans="1:9" x14ac:dyDescent="0.25">
      <c r="A9" s="79" t="s">
        <v>80</v>
      </c>
      <c r="B9" s="79"/>
      <c r="C9" s="79"/>
      <c r="D9" s="78"/>
      <c r="E9" s="78"/>
      <c r="H9" s="39"/>
    </row>
    <row r="10" spans="1:9" x14ac:dyDescent="0.25">
      <c r="A10" s="80"/>
      <c r="B10" s="39"/>
      <c r="D10" s="78"/>
      <c r="E10" s="78"/>
      <c r="H10" s="39"/>
    </row>
    <row r="11" spans="1:9" x14ac:dyDescent="0.25">
      <c r="A11" s="80"/>
      <c r="B11" s="39"/>
      <c r="D11" s="78">
        <f>+D15+D16</f>
        <v>92034665.829999998</v>
      </c>
      <c r="E11" s="78"/>
      <c r="H11" s="39"/>
      <c r="I11" s="39"/>
    </row>
    <row r="12" spans="1:9" x14ac:dyDescent="0.25">
      <c r="A12" s="81" t="s">
        <v>81</v>
      </c>
      <c r="B12" s="39"/>
      <c r="D12" s="78"/>
      <c r="E12" s="78">
        <f>+'[1]Ejecucion Presupuestaria'!J17</f>
        <v>92034665.829999998</v>
      </c>
      <c r="H12" s="39"/>
      <c r="I12" s="39"/>
    </row>
    <row r="13" spans="1:9" hidden="1" x14ac:dyDescent="0.25">
      <c r="A13" s="82" t="s">
        <v>82</v>
      </c>
      <c r="B13" s="17">
        <v>0</v>
      </c>
      <c r="C13" s="83"/>
      <c r="D13" s="78"/>
      <c r="E13" s="78"/>
      <c r="H13" s="39"/>
      <c r="I13" s="39"/>
    </row>
    <row r="14" spans="1:9" hidden="1" x14ac:dyDescent="0.25">
      <c r="A14" s="82" t="s">
        <v>83</v>
      </c>
      <c r="B14" s="17">
        <v>0</v>
      </c>
      <c r="C14" s="83"/>
      <c r="D14" s="78"/>
      <c r="E14" s="78"/>
      <c r="H14" s="39"/>
      <c r="I14" s="39"/>
    </row>
    <row r="15" spans="1:9" x14ac:dyDescent="0.25">
      <c r="A15" s="82" t="s">
        <v>84</v>
      </c>
      <c r="B15" s="17">
        <f>+'[1]Ejecucion Presupuestaria'!G15</f>
        <v>42145546.859999999</v>
      </c>
      <c r="C15" s="84"/>
      <c r="D15" s="78">
        <f>+'[1]Ejecucion Presupuestaria'!G15</f>
        <v>42145546.859999999</v>
      </c>
      <c r="E15" s="78"/>
      <c r="H15" s="39"/>
      <c r="I15" s="39"/>
    </row>
    <row r="16" spans="1:9" x14ac:dyDescent="0.25">
      <c r="A16" s="82" t="s">
        <v>85</v>
      </c>
      <c r="B16" s="17">
        <f>+D16</f>
        <v>49889118.969999999</v>
      </c>
      <c r="C16" s="84"/>
      <c r="D16" s="78">
        <f>+'[1]Ejecucion Presupuestaria'!G14</f>
        <v>49889118.969999999</v>
      </c>
      <c r="E16" s="78"/>
      <c r="H16" s="39"/>
      <c r="I16" s="39"/>
    </row>
    <row r="17" spans="1:9" hidden="1" x14ac:dyDescent="0.25">
      <c r="A17" s="82" t="s">
        <v>86</v>
      </c>
      <c r="B17" s="17"/>
      <c r="C17" s="84"/>
      <c r="D17" s="78"/>
      <c r="E17" s="78"/>
      <c r="H17" s="39"/>
      <c r="I17" s="39"/>
    </row>
    <row r="18" spans="1:9" hidden="1" x14ac:dyDescent="0.25">
      <c r="A18" s="82" t="s">
        <v>87</v>
      </c>
      <c r="B18" s="17"/>
      <c r="C18" s="84"/>
      <c r="D18" s="78"/>
      <c r="E18" s="78"/>
      <c r="H18" s="39"/>
      <c r="I18" s="39"/>
    </row>
    <row r="19" spans="1:9" hidden="1" x14ac:dyDescent="0.25">
      <c r="A19" s="82" t="s">
        <v>88</v>
      </c>
      <c r="B19" s="17"/>
      <c r="C19" s="84"/>
      <c r="D19" s="78"/>
      <c r="E19" s="78"/>
      <c r="H19" s="39"/>
      <c r="I19" s="39"/>
    </row>
    <row r="20" spans="1:9" hidden="1" x14ac:dyDescent="0.25">
      <c r="A20" s="82" t="s">
        <v>89</v>
      </c>
      <c r="B20" s="17" t="e">
        <f>+D20</f>
        <v>#REF!</v>
      </c>
      <c r="C20" s="31"/>
      <c r="D20" s="78" t="e">
        <f>+'[1]Ejecucion Presupuestaria'!J14</f>
        <v>#REF!</v>
      </c>
      <c r="E20" s="78"/>
      <c r="H20" s="39"/>
      <c r="I20" s="39"/>
    </row>
    <row r="21" spans="1:9" ht="31.5" hidden="1" x14ac:dyDescent="0.25">
      <c r="A21" s="82" t="s">
        <v>90</v>
      </c>
      <c r="B21" s="17">
        <v>0</v>
      </c>
      <c r="C21" s="84"/>
      <c r="D21" s="78"/>
      <c r="E21" s="78"/>
      <c r="H21" s="39"/>
      <c r="I21" s="39"/>
    </row>
    <row r="22" spans="1:9" x14ac:dyDescent="0.25">
      <c r="A22" s="82" t="s">
        <v>91</v>
      </c>
      <c r="B22" s="17">
        <f t="shared" ref="B22:B28" si="0">+C22-D22</f>
        <v>-43644999.32</v>
      </c>
      <c r="C22" s="31"/>
      <c r="D22" s="78">
        <f>+'[1]Ejecucion Presupuestaria'!Q6-D23</f>
        <v>43644999.32</v>
      </c>
      <c r="E22" s="78"/>
      <c r="H22" s="39"/>
      <c r="I22" s="39"/>
    </row>
    <row r="23" spans="1:9" x14ac:dyDescent="0.25">
      <c r="A23" s="82" t="s">
        <v>92</v>
      </c>
      <c r="B23" s="17">
        <f t="shared" si="0"/>
        <v>-6244119.6500000004</v>
      </c>
      <c r="C23" s="31"/>
      <c r="D23" s="78">
        <f>+'[1]Ejecucion Presupuestaria'!J78</f>
        <v>6244119.6500000004</v>
      </c>
      <c r="E23" s="78"/>
      <c r="H23" s="39"/>
      <c r="I23" s="39"/>
    </row>
    <row r="24" spans="1:9" hidden="1" x14ac:dyDescent="0.25">
      <c r="A24" s="82" t="s">
        <v>93</v>
      </c>
      <c r="B24" s="17">
        <f t="shared" si="0"/>
        <v>0</v>
      </c>
      <c r="C24" s="84"/>
      <c r="D24" s="78"/>
      <c r="E24" s="78"/>
      <c r="H24" s="39"/>
      <c r="I24" s="39"/>
    </row>
    <row r="25" spans="1:9" x14ac:dyDescent="0.25">
      <c r="A25" s="82" t="s">
        <v>94</v>
      </c>
      <c r="B25" s="17">
        <f t="shared" si="0"/>
        <v>-5078662.66</v>
      </c>
      <c r="C25" s="31"/>
      <c r="D25" s="78">
        <f>+'[1]Ejecucion Presupuestaria'!Q8</f>
        <v>5078662.66</v>
      </c>
      <c r="E25" s="78"/>
      <c r="H25" s="39"/>
      <c r="I25" s="39"/>
    </row>
    <row r="26" spans="1:9" hidden="1" x14ac:dyDescent="0.25">
      <c r="A26" s="82" t="s">
        <v>95</v>
      </c>
      <c r="B26" s="17">
        <f t="shared" si="0"/>
        <v>0</v>
      </c>
      <c r="C26" s="84"/>
      <c r="D26" s="78"/>
      <c r="E26" s="78"/>
      <c r="H26" s="39"/>
      <c r="I26" s="39"/>
    </row>
    <row r="27" spans="1:9" hidden="1" x14ac:dyDescent="0.25">
      <c r="A27" s="82" t="s">
        <v>96</v>
      </c>
      <c r="B27" s="17">
        <f t="shared" si="0"/>
        <v>0</v>
      </c>
      <c r="C27" s="84"/>
      <c r="D27" s="78"/>
      <c r="E27" s="78"/>
      <c r="H27" s="39"/>
      <c r="I27" s="39"/>
    </row>
    <row r="28" spans="1:9" x14ac:dyDescent="0.25">
      <c r="A28" s="82" t="s">
        <v>97</v>
      </c>
      <c r="B28" s="17">
        <f t="shared" si="0"/>
        <v>-2053297.7899999998</v>
      </c>
      <c r="C28" s="84"/>
      <c r="D28" s="78">
        <f>+'[1]Ejecucion Presupuestaria'!J87</f>
        <v>2053297.7899999998</v>
      </c>
      <c r="E28" s="78"/>
      <c r="H28" s="39"/>
      <c r="I28" s="39"/>
    </row>
    <row r="29" spans="1:9" x14ac:dyDescent="0.25">
      <c r="A29" s="85" t="s">
        <v>98</v>
      </c>
      <c r="B29" s="86">
        <v>35013586.409999996</v>
      </c>
      <c r="C29" s="87"/>
      <c r="D29" s="78"/>
      <c r="E29" s="78">
        <f>SUM(D22:D28)</f>
        <v>57021079.419999994</v>
      </c>
      <c r="H29" s="39"/>
      <c r="I29" s="39"/>
    </row>
    <row r="30" spans="1:9" x14ac:dyDescent="0.25">
      <c r="A30" s="88"/>
      <c r="B30" s="89"/>
      <c r="C30" s="90"/>
      <c r="D30" s="78"/>
      <c r="E30" s="78"/>
      <c r="H30" s="39"/>
      <c r="I30" s="39"/>
    </row>
    <row r="31" spans="1:9" x14ac:dyDescent="0.25">
      <c r="A31" s="91" t="s">
        <v>99</v>
      </c>
      <c r="B31" s="92"/>
      <c r="C31" s="93"/>
      <c r="D31" s="78"/>
      <c r="E31" s="78"/>
      <c r="H31" s="39"/>
      <c r="I31" s="39"/>
    </row>
    <row r="32" spans="1:9" hidden="1" x14ac:dyDescent="0.25">
      <c r="A32" s="94" t="s">
        <v>100</v>
      </c>
      <c r="B32" s="17">
        <v>0</v>
      </c>
      <c r="C32" s="95"/>
      <c r="D32" s="78"/>
      <c r="E32" s="78"/>
      <c r="H32" s="39"/>
      <c r="I32" s="39"/>
    </row>
    <row r="33" spans="1:9" hidden="1" x14ac:dyDescent="0.25">
      <c r="A33" s="82" t="s">
        <v>101</v>
      </c>
      <c r="B33" s="17">
        <v>0</v>
      </c>
      <c r="C33" s="95"/>
      <c r="D33" s="78"/>
      <c r="E33" s="78"/>
      <c r="H33" s="39"/>
      <c r="I33" s="39"/>
    </row>
    <row r="34" spans="1:9" ht="31.5" hidden="1" x14ac:dyDescent="0.25">
      <c r="A34" s="82" t="s">
        <v>102</v>
      </c>
      <c r="B34" s="17">
        <v>0</v>
      </c>
      <c r="C34" s="95"/>
      <c r="D34" s="78"/>
      <c r="E34" s="78"/>
      <c r="H34" s="39"/>
      <c r="I34" s="39"/>
    </row>
    <row r="35" spans="1:9" ht="31.5" hidden="1" x14ac:dyDescent="0.25">
      <c r="A35" s="82" t="s">
        <v>103</v>
      </c>
      <c r="B35" s="17">
        <v>0</v>
      </c>
      <c r="C35" s="95"/>
      <c r="D35" s="78"/>
      <c r="E35" s="78"/>
      <c r="H35" s="39"/>
      <c r="I35" s="39"/>
    </row>
    <row r="36" spans="1:9" ht="31.5" hidden="1" x14ac:dyDescent="0.25">
      <c r="A36" s="82" t="s">
        <v>104</v>
      </c>
      <c r="B36" s="17">
        <v>0</v>
      </c>
      <c r="C36" s="95"/>
      <c r="D36" s="78"/>
      <c r="E36" s="78"/>
      <c r="H36" s="39"/>
      <c r="I36" s="39"/>
    </row>
    <row r="37" spans="1:9" hidden="1" x14ac:dyDescent="0.25">
      <c r="A37" s="82" t="s">
        <v>89</v>
      </c>
      <c r="B37" s="17">
        <v>0</v>
      </c>
      <c r="C37" s="95"/>
      <c r="D37" s="78"/>
      <c r="E37" s="78"/>
      <c r="H37" s="39"/>
      <c r="I37" s="39"/>
    </row>
    <row r="38" spans="1:9" x14ac:dyDescent="0.25">
      <c r="A38" s="82" t="s">
        <v>105</v>
      </c>
      <c r="B38" s="17">
        <f>+C38-D38</f>
        <v>-11448800</v>
      </c>
      <c r="D38" s="78">
        <f>+'[1]Ejecucion Presupuestaria'!Q9</f>
        <v>11448800</v>
      </c>
      <c r="E38" s="78"/>
      <c r="F38" s="96"/>
      <c r="G38" s="96"/>
      <c r="H38" s="96"/>
      <c r="I38" s="39"/>
    </row>
    <row r="39" spans="1:9" ht="31.5" hidden="1" x14ac:dyDescent="0.25">
      <c r="A39" s="82" t="s">
        <v>106</v>
      </c>
      <c r="B39" s="17">
        <v>0</v>
      </c>
      <c r="C39" s="27"/>
      <c r="D39" s="78"/>
      <c r="E39" s="78"/>
      <c r="H39" s="39"/>
      <c r="I39" s="39"/>
    </row>
    <row r="40" spans="1:9" ht="31.5" hidden="1" x14ac:dyDescent="0.25">
      <c r="A40" s="82" t="s">
        <v>107</v>
      </c>
      <c r="B40" s="17">
        <v>0</v>
      </c>
      <c r="C40" s="27"/>
      <c r="D40" s="78"/>
      <c r="E40" s="78"/>
      <c r="H40" s="39"/>
      <c r="I40" s="39"/>
    </row>
    <row r="41" spans="1:9" ht="31.5" hidden="1" x14ac:dyDescent="0.25">
      <c r="A41" s="82" t="s">
        <v>108</v>
      </c>
      <c r="B41" s="17">
        <v>0</v>
      </c>
      <c r="C41" s="27"/>
      <c r="D41" s="78"/>
      <c r="E41" s="78"/>
      <c r="H41" s="39"/>
      <c r="I41" s="39"/>
    </row>
    <row r="42" spans="1:9" ht="31.5" hidden="1" x14ac:dyDescent="0.25">
      <c r="A42" s="82" t="s">
        <v>109</v>
      </c>
      <c r="B42" s="17">
        <v>0</v>
      </c>
      <c r="C42" s="27"/>
      <c r="D42" s="78"/>
      <c r="E42" s="78"/>
      <c r="H42" s="39"/>
      <c r="I42" s="39"/>
    </row>
    <row r="43" spans="1:9" hidden="1" x14ac:dyDescent="0.25">
      <c r="A43" s="82" t="s">
        <v>110</v>
      </c>
      <c r="B43" s="17">
        <v>0</v>
      </c>
      <c r="C43" s="27"/>
      <c r="D43" s="78"/>
      <c r="E43" s="78"/>
      <c r="H43" s="39"/>
      <c r="I43" s="39"/>
    </row>
    <row r="44" spans="1:9" hidden="1" x14ac:dyDescent="0.25">
      <c r="A44" s="82" t="s">
        <v>97</v>
      </c>
      <c r="B44" s="97">
        <v>0</v>
      </c>
      <c r="C44" s="98"/>
      <c r="D44" s="78"/>
      <c r="E44" s="78"/>
      <c r="H44" s="39"/>
      <c r="I44" s="39"/>
    </row>
    <row r="45" spans="1:9" x14ac:dyDescent="0.25">
      <c r="A45" s="91" t="s">
        <v>111</v>
      </c>
      <c r="B45" s="99">
        <f>SUM(B32:B44)</f>
        <v>-11448800</v>
      </c>
      <c r="C45" s="100"/>
      <c r="D45" s="78"/>
      <c r="E45" s="78"/>
      <c r="H45" s="39"/>
      <c r="I45" s="39"/>
    </row>
    <row r="46" spans="1:9" x14ac:dyDescent="0.25">
      <c r="A46" s="88"/>
      <c r="B46" s="89"/>
      <c r="C46" s="101"/>
      <c r="D46" s="78">
        <f>SUM(D22:D45)</f>
        <v>68469879.419999987</v>
      </c>
      <c r="E46" s="78"/>
      <c r="H46" s="39"/>
      <c r="I46" s="39"/>
    </row>
    <row r="47" spans="1:9" x14ac:dyDescent="0.25">
      <c r="A47" s="91" t="s">
        <v>112</v>
      </c>
      <c r="B47" s="92"/>
      <c r="C47" s="93"/>
      <c r="D47" s="78">
        <f>+'[1]Ejecucion Presupuestaria'!Q10</f>
        <v>68469879.420000002</v>
      </c>
      <c r="E47" s="78"/>
      <c r="H47" s="39"/>
      <c r="I47" s="39"/>
    </row>
    <row r="48" spans="1:9" hidden="1" x14ac:dyDescent="0.25">
      <c r="A48" s="82" t="s">
        <v>113</v>
      </c>
      <c r="B48" s="17">
        <v>0</v>
      </c>
      <c r="C48" s="93"/>
      <c r="D48" s="78"/>
      <c r="E48" s="78"/>
      <c r="H48" s="39"/>
      <c r="I48" s="39"/>
    </row>
    <row r="49" spans="1:9" hidden="1" x14ac:dyDescent="0.25">
      <c r="A49" s="82" t="s">
        <v>114</v>
      </c>
      <c r="B49" s="17">
        <v>0</v>
      </c>
      <c r="C49" s="93"/>
      <c r="D49" s="78"/>
      <c r="E49" s="78"/>
      <c r="H49" s="39"/>
      <c r="I49" s="39"/>
    </row>
    <row r="50" spans="1:9" hidden="1" x14ac:dyDescent="0.25">
      <c r="A50" s="82" t="s">
        <v>115</v>
      </c>
      <c r="B50" s="17">
        <v>0</v>
      </c>
      <c r="C50" s="93"/>
      <c r="D50" s="78"/>
      <c r="E50" s="78"/>
      <c r="H50" s="39"/>
      <c r="I50" s="39"/>
    </row>
    <row r="51" spans="1:9" ht="31.5" hidden="1" x14ac:dyDescent="0.25">
      <c r="A51" s="82" t="s">
        <v>116</v>
      </c>
      <c r="B51" s="17">
        <v>0</v>
      </c>
      <c r="C51" s="93"/>
      <c r="D51" s="78"/>
      <c r="E51" s="78"/>
      <c r="H51" s="39"/>
      <c r="I51" s="39"/>
    </row>
    <row r="52" spans="1:9" hidden="1" x14ac:dyDescent="0.25">
      <c r="A52" s="82" t="s">
        <v>89</v>
      </c>
      <c r="B52" s="17">
        <v>0</v>
      </c>
      <c r="C52" s="93"/>
      <c r="D52" s="78"/>
      <c r="E52" s="78"/>
      <c r="H52" s="39"/>
      <c r="I52" s="39"/>
    </row>
    <row r="53" spans="1:9" ht="31.5" hidden="1" x14ac:dyDescent="0.25">
      <c r="A53" s="82" t="s">
        <v>117</v>
      </c>
      <c r="B53" s="17">
        <v>0</v>
      </c>
      <c r="C53" s="93"/>
      <c r="D53" s="78"/>
      <c r="E53" s="78"/>
      <c r="H53" s="39"/>
      <c r="I53" s="39"/>
    </row>
    <row r="54" spans="1:9" ht="31.5" hidden="1" x14ac:dyDescent="0.25">
      <c r="A54" s="82" t="s">
        <v>118</v>
      </c>
      <c r="B54" s="17">
        <v>0</v>
      </c>
      <c r="C54" s="93"/>
      <c r="D54" s="78"/>
      <c r="E54" s="78"/>
      <c r="H54" s="39"/>
      <c r="I54" s="39"/>
    </row>
    <row r="55" spans="1:9" hidden="1" x14ac:dyDescent="0.25">
      <c r="A55" s="82" t="s">
        <v>119</v>
      </c>
      <c r="B55" s="17">
        <v>0</v>
      </c>
      <c r="C55" s="93"/>
      <c r="D55" s="78"/>
      <c r="E55" s="78"/>
      <c r="H55" s="39"/>
      <c r="I55" s="39"/>
    </row>
    <row r="56" spans="1:9" hidden="1" x14ac:dyDescent="0.25">
      <c r="A56" s="82" t="s">
        <v>120</v>
      </c>
      <c r="B56" s="17">
        <v>0</v>
      </c>
      <c r="C56" s="93"/>
      <c r="D56" s="78"/>
      <c r="E56" s="78"/>
      <c r="H56" s="39"/>
      <c r="I56" s="39"/>
    </row>
    <row r="57" spans="1:9" ht="31.5" hidden="1" x14ac:dyDescent="0.25">
      <c r="A57" s="82" t="s">
        <v>121</v>
      </c>
      <c r="B57" s="17">
        <v>0</v>
      </c>
      <c r="C57" s="93"/>
      <c r="D57" s="78"/>
      <c r="E57" s="78"/>
      <c r="H57" s="39"/>
      <c r="I57" s="39"/>
    </row>
    <row r="58" spans="1:9" hidden="1" x14ac:dyDescent="0.25">
      <c r="A58" s="82" t="s">
        <v>122</v>
      </c>
      <c r="B58" s="97">
        <v>0</v>
      </c>
      <c r="C58" s="93"/>
      <c r="D58" s="78"/>
      <c r="E58" s="78"/>
      <c r="H58" s="39"/>
      <c r="I58" s="39"/>
    </row>
    <row r="59" spans="1:9" x14ac:dyDescent="0.25">
      <c r="A59" s="91" t="s">
        <v>123</v>
      </c>
      <c r="B59" s="86">
        <f>+B48+B49+B50+B51+B52-B53-B54-B55-B56-B57-B58</f>
        <v>0</v>
      </c>
      <c r="C59" s="93"/>
      <c r="D59" s="78">
        <f>+D46-D47</f>
        <v>0</v>
      </c>
      <c r="E59" s="78"/>
      <c r="H59" s="39"/>
      <c r="I59" s="39"/>
    </row>
    <row r="60" spans="1:9" x14ac:dyDescent="0.25">
      <c r="A60" s="88"/>
      <c r="B60" s="39"/>
      <c r="C60" s="93"/>
      <c r="D60" s="78"/>
      <c r="E60" s="78"/>
      <c r="H60" s="39"/>
      <c r="I60" s="39"/>
    </row>
    <row r="61" spans="1:9" ht="31.5" x14ac:dyDescent="0.25">
      <c r="A61" s="82" t="s">
        <v>124</v>
      </c>
      <c r="B61" s="17">
        <f>+B29+B45</f>
        <v>23564786.409999996</v>
      </c>
      <c r="C61" s="93"/>
      <c r="D61" s="78"/>
      <c r="E61" s="78"/>
      <c r="H61" s="39"/>
      <c r="I61" s="39"/>
    </row>
    <row r="62" spans="1:9" x14ac:dyDescent="0.25">
      <c r="A62" s="82" t="s">
        <v>125</v>
      </c>
      <c r="B62" s="97">
        <f>+'[1]Efectivo y Equivalente a efecti'!T13</f>
        <v>85823337.890000001</v>
      </c>
      <c r="C62" s="93"/>
      <c r="D62" s="78" t="s">
        <v>126</v>
      </c>
      <c r="E62" s="78"/>
      <c r="H62" s="39"/>
      <c r="I62" s="39"/>
    </row>
    <row r="63" spans="1:9" x14ac:dyDescent="0.25">
      <c r="A63" s="85" t="s">
        <v>127</v>
      </c>
      <c r="B63" s="86">
        <f>B61+B62</f>
        <v>109388124.3</v>
      </c>
      <c r="C63" s="93"/>
      <c r="D63" s="78" t="s">
        <v>128</v>
      </c>
      <c r="E63" s="78"/>
      <c r="H63" s="39"/>
      <c r="I63" s="39"/>
    </row>
    <row r="64" spans="1:9" x14ac:dyDescent="0.25">
      <c r="A64" s="29"/>
      <c r="B64" s="39"/>
      <c r="C64" s="93"/>
      <c r="D64" s="78"/>
      <c r="E64" s="102"/>
      <c r="H64" s="39"/>
      <c r="I64" s="39"/>
    </row>
    <row r="65" spans="1:9" x14ac:dyDescent="0.25">
      <c r="A65" s="29"/>
      <c r="B65" s="31"/>
      <c r="C65" s="93"/>
      <c r="D65" s="103"/>
      <c r="E65" s="104"/>
      <c r="H65" s="39"/>
      <c r="I65" s="39"/>
    </row>
    <row r="66" spans="1:9" x14ac:dyDescent="0.25">
      <c r="A66" s="29"/>
      <c r="B66" s="39"/>
      <c r="C66" s="93"/>
      <c r="D66" s="78"/>
      <c r="E66" s="104"/>
      <c r="H66" s="39"/>
      <c r="I66" s="39"/>
    </row>
    <row r="67" spans="1:9" x14ac:dyDescent="0.25">
      <c r="A67" s="29"/>
      <c r="B67" s="105"/>
      <c r="C67" s="93"/>
      <c r="D67" s="78"/>
      <c r="E67" s="104"/>
      <c r="H67" s="39"/>
      <c r="I67" s="39"/>
    </row>
    <row r="68" spans="1:9" x14ac:dyDescent="0.25">
      <c r="B68" s="39"/>
      <c r="C68" s="93"/>
      <c r="D68" s="78"/>
      <c r="E68" s="104"/>
      <c r="H68" s="39"/>
      <c r="I68" s="39"/>
    </row>
    <row r="69" spans="1:9" x14ac:dyDescent="0.25">
      <c r="B69" s="39"/>
      <c r="C69" s="93"/>
      <c r="D69" s="78"/>
      <c r="E69" s="104"/>
      <c r="H69" s="39"/>
      <c r="I69" s="39"/>
    </row>
    <row r="70" spans="1:9" x14ac:dyDescent="0.25">
      <c r="B70" s="39"/>
      <c r="H70" s="39"/>
      <c r="I70" s="39"/>
    </row>
    <row r="72" spans="1:9" x14ac:dyDescent="0.25">
      <c r="A72" s="41" t="s">
        <v>53</v>
      </c>
    </row>
    <row r="73" spans="1:9" x14ac:dyDescent="0.25">
      <c r="A73" s="42" t="s">
        <v>54</v>
      </c>
    </row>
  </sheetData>
  <mergeCells count="5">
    <mergeCell ref="A6:C6"/>
    <mergeCell ref="A7:C7"/>
    <mergeCell ref="A8:C8"/>
    <mergeCell ref="A9:C9"/>
    <mergeCell ref="A5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General</vt:lpstr>
      <vt:lpstr>Estado de Rendimiento</vt:lpstr>
      <vt:lpstr>Estado Flujo de Efectivo</vt:lpstr>
      <vt:lpstr>'Balance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Ginette Payano Reyes</dc:creator>
  <cp:lastModifiedBy>Persio Ventura</cp:lastModifiedBy>
  <cp:lastPrinted>2025-02-10T15:48:32Z</cp:lastPrinted>
  <dcterms:created xsi:type="dcterms:W3CDTF">2025-02-05T18:00:01Z</dcterms:created>
  <dcterms:modified xsi:type="dcterms:W3CDTF">2025-02-10T15:59:21Z</dcterms:modified>
</cp:coreProperties>
</file>