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10 - Octubre\Excell\"/>
    </mc:Choice>
  </mc:AlternateContent>
  <bookViews>
    <workbookView xWindow="0" yWindow="0" windowWidth="20490" windowHeight="7755"/>
  </bookViews>
  <sheets>
    <sheet name="Balance General" sheetId="1" r:id="rId1"/>
    <sheet name="Estado de Rendimiento" sheetId="2" r:id="rId2"/>
    <sheet name="Estado Flujo de Efectivo" sheetId="3" r:id="rId3"/>
  </sheets>
  <externalReferences>
    <externalReference r:id="rId4"/>
    <externalReference r:id="rId5"/>
  </externalReferences>
  <definedNames>
    <definedName name="_xlnm.Print_Area" localSheetId="0">'Balance General'!$A$4:$E$73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2" i="3" l="1"/>
  <c r="B59" i="3"/>
  <c r="D47" i="3"/>
  <c r="D38" i="3"/>
  <c r="B38" i="3" s="1"/>
  <c r="B45" i="3" s="1"/>
  <c r="D28" i="3"/>
  <c r="B28" i="3" s="1"/>
  <c r="B27" i="3"/>
  <c r="B26" i="3"/>
  <c r="D25" i="3"/>
  <c r="B25" i="3" s="1"/>
  <c r="B24" i="3"/>
  <c r="D23" i="3"/>
  <c r="B23" i="3" s="1"/>
  <c r="D20" i="3"/>
  <c r="D16" i="3"/>
  <c r="B16" i="3" s="1"/>
  <c r="D15" i="3"/>
  <c r="B15" i="3"/>
  <c r="E12" i="3"/>
  <c r="D22" i="3" l="1"/>
  <c r="D46" i="3" s="1"/>
  <c r="D59" i="3" s="1"/>
  <c r="D11" i="3"/>
  <c r="B22" i="3"/>
  <c r="B29" i="3" s="1"/>
  <c r="B61" i="3" s="1"/>
  <c r="B63" i="3" s="1"/>
  <c r="E29" i="3"/>
  <c r="C33" i="2" l="1"/>
  <c r="C34" i="2" s="1"/>
  <c r="B28" i="2"/>
  <c r="C27" i="2"/>
  <c r="B27" i="2"/>
  <c r="C25" i="2"/>
  <c r="B25" i="2"/>
  <c r="C24" i="2"/>
  <c r="B24" i="2"/>
  <c r="C22" i="2"/>
  <c r="B22" i="2"/>
  <c r="B29" i="2" s="1"/>
  <c r="D17" i="2"/>
  <c r="D18" i="2" s="1"/>
  <c r="C17" i="2"/>
  <c r="B17" i="2"/>
  <c r="D16" i="2"/>
  <c r="C16" i="2"/>
  <c r="B16" i="2"/>
  <c r="B19" i="2" l="1"/>
  <c r="B35" i="2"/>
  <c r="C35" i="2" s="1"/>
  <c r="K1048571" i="1" l="1"/>
  <c r="J1048571" i="1"/>
  <c r="I1048571" i="1"/>
  <c r="C61" i="1"/>
  <c r="C60" i="1"/>
  <c r="C63" i="1" s="1"/>
  <c r="C58" i="1"/>
  <c r="C53" i="1"/>
  <c r="C36" i="1"/>
  <c r="C44" i="1" s="1"/>
  <c r="C27" i="1"/>
  <c r="C30" i="1" s="1"/>
  <c r="C18" i="1"/>
  <c r="C17" i="1"/>
  <c r="C16" i="1"/>
  <c r="C13" i="1"/>
  <c r="C20" i="1" l="1"/>
  <c r="C32" i="1" s="1"/>
  <c r="C55" i="1"/>
  <c r="C64" i="1" s="1"/>
</calcChain>
</file>

<file path=xl/sharedStrings.xml><?xml version="1.0" encoding="utf-8"?>
<sst xmlns="http://schemas.openxmlformats.org/spreadsheetml/2006/main" count="143" uniqueCount="131">
  <si>
    <t>SERVICIO NACIONAL DE SALUD</t>
  </si>
  <si>
    <t>HOSPITAL UNIIVERSITARIO DOCENTE  TRAUMATOLOGICO DR. NEY ARIAS LORA</t>
  </si>
  <si>
    <t xml:space="preserve"> Balance General</t>
  </si>
  <si>
    <t xml:space="preserve"> Al _31__de_  Octubre  _del__2024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</si>
  <si>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</si>
  <si>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</si>
  <si>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</si>
  <si>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</si>
  <si>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</si>
  <si>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</si>
  <si>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</si>
  <si>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</si>
  <si>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</si>
  <si>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</si>
  <si>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</si>
  <si>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</si>
  <si>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</si>
  <si>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</si>
  <si>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</si>
  <si>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</si>
  <si>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</si>
  <si>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</si>
  <si>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</si>
  <si>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</si>
  <si>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</si>
  <si>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</si>
  <si>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</si>
  <si>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</si>
  <si>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</si>
  <si>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</si>
  <si>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</si>
  <si>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</si>
  <si>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</si>
  <si>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</si>
  <si>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</si>
  <si>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</si>
  <si>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</si>
  <si>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</si>
  <si>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</si>
  <si>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</si>
  <si>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</si>
  <si>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</si>
  <si>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</si>
  <si>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</si>
  <si>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</si>
  <si>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</si>
  <si>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</si>
  <si>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</si>
  <si>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</si>
  <si>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</si>
  <si>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</si>
  <si>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</si>
  <si>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</si>
  <si>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</si>
  <si>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</si>
  <si>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 UNIVERSITARIO DOCENTE TRAUMATOLOGICO DR. NEY ARIAS LORA</t>
  </si>
  <si>
    <t>Estado de Rendimiento Financiero</t>
  </si>
  <si>
    <t xml:space="preserve"> Al _31__de_  Octubre _del__2024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</si>
  <si>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</si>
  <si>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</si>
  <si>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</si>
  <si>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</si>
  <si>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</si>
  <si>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</si>
  <si>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</si>
  <si>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</si>
  <si>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</si>
  <si>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</si>
  <si>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</si>
  <si>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</si>
  <si>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</si>
  <si>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</si>
  <si>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</si>
  <si>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</si>
  <si>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</si>
  <si>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</si>
  <si>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</si>
  <si>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</si>
  <si>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-</t>
  </si>
  <si>
    <t>Hospital Universitario Docente Traumatologico Dr. Ney Arias Lora</t>
  </si>
  <si>
    <t>Estado de Flujo de Efectivo</t>
  </si>
  <si>
    <t>Del Ejercicio Terminado  al 31 de  Octubre  2024</t>
  </si>
  <si>
    <t>(Valores en RD$)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</si>
  <si>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</si>
  <si>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</si>
  <si>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</si>
  <si>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</si>
  <si>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</si>
  <si>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</si>
  <si>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</si>
  <si>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</si>
  <si>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</si>
  <si>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</si>
  <si>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</si>
  <si>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</si>
  <si>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</si>
  <si>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</si>
  <si>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</si>
  <si>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</si>
  <si>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</si>
  <si>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</si>
  <si>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</si>
  <si>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</si>
  <si>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</si>
  <si>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</si>
  <si>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</si>
  <si>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</si>
  <si>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</si>
  <si>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</si>
  <si>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</si>
  <si>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</si>
  <si>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</si>
  <si>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</si>
  <si>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</si>
  <si>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</si>
  <si>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</si>
  <si>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</si>
  <si>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</si>
  <si>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</si>
  <si>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</si>
  <si>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</si>
  <si>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</si>
  <si>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</si>
  <si>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</si>
  <si>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</si>
  <si>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</si>
  <si>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</si>
  <si>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</si>
  <si>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resultadomes anterior</t>
  </si>
  <si>
    <t>Efectivo y equivalentes al efectivo al final del periodo</t>
  </si>
  <si>
    <t>resultado 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</si>
</sst>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5"/>
      <name val="Arial"/>
      <family val="2"/>
    </font>
    <font>
      <i/>
      <sz val="14"/>
      <name val="Arial"/>
      <family val="2"/>
    </font>
    <font>
      <b/>
      <sz val="12"/>
      <name val="Times New Roman"/>
      <family val="1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4"/>
      <name val="Times New Roman"/>
      <family val="1"/>
    </font>
    <font>
      <sz val="12"/>
      <color theme="0"/>
      <name val="Times New Roman"/>
      <family val="1"/>
    </font>
    <font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6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43" fontId="3" fillId="0" borderId="0" xfId="0" applyNumberFormat="1" applyFont="1"/>
    <xf numFmtId="0" fontId="2" fillId="2" borderId="0" xfId="0" applyFont="1" applyFill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 indent="1"/>
    </xf>
    <xf numFmtId="43" fontId="11" fillId="0" borderId="0" xfId="0" applyNumberFormat="1" applyFont="1"/>
    <xf numFmtId="43" fontId="10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43" fontId="10" fillId="0" borderId="1" xfId="0" applyNumberFormat="1" applyFont="1" applyBorder="1" applyAlignment="1">
      <alignment horizontal="center" vertical="center" wrapText="1"/>
    </xf>
    <xf numFmtId="43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3" fontId="9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43" fontId="13" fillId="0" borderId="0" xfId="0" applyNumberFormat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0" fontId="14" fillId="0" borderId="0" xfId="0" applyFont="1"/>
    <xf numFmtId="43" fontId="9" fillId="0" borderId="3" xfId="0" applyNumberFormat="1" applyFont="1" applyBorder="1" applyAlignment="1">
      <alignment horizontal="center" vertical="center" wrapText="1"/>
    </xf>
    <xf numFmtId="43" fontId="14" fillId="0" borderId="0" xfId="0" applyNumberFormat="1" applyFont="1"/>
    <xf numFmtId="43" fontId="9" fillId="0" borderId="3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 indent="1"/>
    </xf>
    <xf numFmtId="0" fontId="15" fillId="0" borderId="0" xfId="0" applyFont="1"/>
    <xf numFmtId="4" fontId="9" fillId="0" borderId="0" xfId="0" applyNumberFormat="1" applyFont="1" applyAlignment="1">
      <alignment horizontal="right" vertical="center" wrapText="1"/>
    </xf>
    <xf numFmtId="43" fontId="15" fillId="0" borderId="0" xfId="1" applyFont="1"/>
    <xf numFmtId="164" fontId="9" fillId="0" borderId="2" xfId="1" applyNumberFormat="1" applyFont="1" applyBorder="1" applyAlignment="1">
      <alignment horizontal="right" vertical="center" wrapText="1"/>
    </xf>
    <xf numFmtId="165" fontId="3" fillId="0" borderId="0" xfId="0" applyNumberFormat="1" applyFont="1"/>
    <xf numFmtId="43" fontId="14" fillId="0" borderId="0" xfId="1" applyFont="1"/>
    <xf numFmtId="43" fontId="14" fillId="0" borderId="0" xfId="1" applyFont="1" applyAlignment="1">
      <alignment horizontal="right"/>
    </xf>
    <xf numFmtId="0" fontId="15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43" fontId="17" fillId="0" borderId="0" xfId="1" applyFont="1" applyFill="1" applyAlignment="1">
      <alignment vertical="center"/>
    </xf>
    <xf numFmtId="43" fontId="1" fillId="0" borderId="0" xfId="1" applyFont="1" applyFill="1" applyBorder="1" applyAlignment="1">
      <alignment vertical="center"/>
    </xf>
    <xf numFmtId="0" fontId="18" fillId="2" borderId="0" xfId="0" applyFont="1" applyFill="1" applyAlignment="1">
      <alignment horizontal="center" vertical="center"/>
    </xf>
    <xf numFmtId="43" fontId="18" fillId="0" borderId="0" xfId="1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43" fontId="19" fillId="0" borderId="0" xfId="1" applyFont="1" applyFill="1" applyAlignment="1">
      <alignment vertical="center"/>
    </xf>
    <xf numFmtId="43" fontId="2" fillId="0" borderId="0" xfId="1" applyFont="1" applyFill="1" applyAlignment="1">
      <alignment horizontal="center" vertical="center"/>
    </xf>
    <xf numFmtId="43" fontId="7" fillId="0" borderId="0" xfId="1" applyFont="1" applyFill="1" applyAlignment="1">
      <alignment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3" fontId="2" fillId="0" borderId="0" xfId="1" applyFont="1" applyFill="1" applyAlignment="1">
      <alignment vertical="center"/>
    </xf>
    <xf numFmtId="0" fontId="2" fillId="0" borderId="0" xfId="0" applyFont="1" applyFill="1" applyAlignment="1">
      <alignment vertical="center"/>
    </xf>
    <xf numFmtId="43" fontId="8" fillId="0" borderId="0" xfId="1" applyFont="1" applyFill="1" applyAlignment="1">
      <alignment vertical="center"/>
    </xf>
    <xf numFmtId="43" fontId="14" fillId="0" borderId="0" xfId="1" applyFont="1" applyFill="1"/>
    <xf numFmtId="43" fontId="3" fillId="0" borderId="0" xfId="1" applyFont="1" applyFill="1"/>
    <xf numFmtId="0" fontId="20" fillId="0" borderId="0" xfId="0" applyFont="1" applyAlignment="1">
      <alignment horizontal="center" vertical="center"/>
    </xf>
    <xf numFmtId="43" fontId="21" fillId="0" borderId="0" xfId="1" applyFont="1" applyFill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43" fontId="13" fillId="0" borderId="0" xfId="0" applyNumberFormat="1" applyFont="1" applyAlignment="1">
      <alignment horizontal="center" vertical="center"/>
    </xf>
    <xf numFmtId="43" fontId="22" fillId="0" borderId="0" xfId="1" applyFont="1" applyFill="1"/>
    <xf numFmtId="43" fontId="23" fillId="0" borderId="0" xfId="1" applyFont="1"/>
    <xf numFmtId="4" fontId="20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Border="1"/>
    <xf numFmtId="43" fontId="11" fillId="0" borderId="0" xfId="1" applyFont="1" applyAlignment="1">
      <alignment horizontal="center" vertical="center"/>
    </xf>
    <xf numFmtId="0" fontId="9" fillId="0" borderId="0" xfId="0" applyFont="1" applyAlignment="1">
      <alignment horizontal="left" vertical="center" indent="5"/>
    </xf>
    <xf numFmtId="43" fontId="13" fillId="0" borderId="0" xfId="1" applyFont="1" applyAlignment="1">
      <alignment horizontal="center" vertical="center"/>
    </xf>
    <xf numFmtId="164" fontId="20" fillId="0" borderId="3" xfId="0" applyNumberFormat="1" applyFont="1" applyBorder="1" applyAlignment="1">
      <alignment horizontal="center" vertical="center"/>
    </xf>
    <xf numFmtId="43" fontId="20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indent="5"/>
    </xf>
    <xf numFmtId="0" fontId="3" fillId="0" borderId="0" xfId="0" applyFont="1" applyAlignment="1">
      <alignment horizontal="left"/>
    </xf>
    <xf numFmtId="0" fontId="20" fillId="0" borderId="4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43" fontId="23" fillId="0" borderId="0" xfId="1" applyFont="1" applyFill="1"/>
    <xf numFmtId="43" fontId="21" fillId="0" borderId="0" xfId="1" applyFont="1"/>
    <xf numFmtId="0" fontId="14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43" fontId="13" fillId="0" borderId="0" xfId="1" applyFont="1" applyAlignment="1">
      <alignment horizontal="center" vertical="center" wrapText="1"/>
    </xf>
    <xf numFmtId="1" fontId="13" fillId="0" borderId="0" xfId="1" applyNumberFormat="1" applyFont="1" applyAlignment="1">
      <alignment horizontal="center" vertical="center" wrapText="1"/>
    </xf>
    <xf numFmtId="41" fontId="13" fillId="0" borderId="0" xfId="1" applyNumberFormat="1" applyFont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43" fontId="20" fillId="0" borderId="3" xfId="1" applyFont="1" applyBorder="1" applyAlignment="1">
      <alignment horizontal="center" vertical="center" wrapText="1"/>
    </xf>
    <xf numFmtId="43" fontId="20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vertical="top" wrapText="1"/>
    </xf>
    <xf numFmtId="43" fontId="14" fillId="0" borderId="0" xfId="1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43" fontId="13" fillId="0" borderId="0" xfId="1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43" fontId="21" fillId="0" borderId="0" xfId="1" applyFont="1" applyAlignment="1">
      <alignment horizontal="center"/>
    </xf>
    <xf numFmtId="43" fontId="14" fillId="0" borderId="0" xfId="1" applyFont="1" applyAlignment="1">
      <alignment horizontal="center"/>
    </xf>
    <xf numFmtId="43" fontId="13" fillId="0" borderId="1" xfId="1" applyFont="1" applyBorder="1" applyAlignment="1">
      <alignment horizontal="center" vertical="center" wrapText="1"/>
    </xf>
    <xf numFmtId="43" fontId="13" fillId="0" borderId="0" xfId="0" applyNumberFormat="1" applyFont="1" applyBorder="1" applyAlignment="1">
      <alignment horizontal="center" vertical="center" wrapText="1"/>
    </xf>
    <xf numFmtId="43" fontId="20" fillId="0" borderId="1" xfId="1" applyFont="1" applyBorder="1" applyAlignment="1">
      <alignment horizontal="center" vertical="center" wrapText="1"/>
    </xf>
    <xf numFmtId="43" fontId="20" fillId="0" borderId="0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43" fontId="25" fillId="0" borderId="0" xfId="1" applyFont="1" applyBorder="1" applyAlignment="1">
      <alignment horizontal="right" vertical="center" wrapText="1"/>
    </xf>
    <xf numFmtId="0" fontId="21" fillId="0" borderId="0" xfId="0" applyFont="1"/>
    <xf numFmtId="4" fontId="16" fillId="0" borderId="0" xfId="0" applyNumberFormat="1" applyFont="1"/>
    <xf numFmtId="43" fontId="26" fillId="0" borderId="0" xfId="1" applyFont="1"/>
    <xf numFmtId="4" fontId="17" fillId="0" borderId="0" xfId="0" applyNumberFormat="1" applyFont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 indent="1"/>
    </xf>
    <xf numFmtId="0" fontId="24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3</xdr:row>
      <xdr:rowOff>0</xdr:rowOff>
    </xdr:from>
    <xdr:to>
      <xdr:col>2</xdr:col>
      <xdr:colOff>830036</xdr:colOff>
      <xdr:row>5</xdr:row>
      <xdr:rowOff>57151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0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244475</xdr:colOff>
      <xdr:row>63</xdr:row>
      <xdr:rowOff>146050</xdr:rowOff>
    </xdr:from>
    <xdr:to>
      <xdr:col>4</xdr:col>
      <xdr:colOff>908050</xdr:colOff>
      <xdr:row>70</xdr:row>
      <xdr:rowOff>136525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7600" y="7918450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3</xdr:row>
      <xdr:rowOff>0</xdr:rowOff>
    </xdr:from>
    <xdr:to>
      <xdr:col>2</xdr:col>
      <xdr:colOff>830036</xdr:colOff>
      <xdr:row>5</xdr:row>
      <xdr:rowOff>57151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0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180976</xdr:rowOff>
    </xdr:from>
    <xdr:to>
      <xdr:col>0</xdr:col>
      <xdr:colOff>1952625</xdr:colOff>
      <xdr:row>3</xdr:row>
      <xdr:rowOff>85726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6"/>
          <a:ext cx="1952625" cy="5048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161925</xdr:rowOff>
    </xdr:from>
    <xdr:to>
      <xdr:col>0</xdr:col>
      <xdr:colOff>2009775</xdr:colOff>
      <xdr:row>3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61925"/>
          <a:ext cx="1952625" cy="5048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104775</xdr:rowOff>
    </xdr:from>
    <xdr:to>
      <xdr:col>0</xdr:col>
      <xdr:colOff>1952625</xdr:colOff>
      <xdr:row>4</xdr:row>
      <xdr:rowOff>9525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1952625" cy="5048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4\Octubre%202004\Estados%20Financieros%20%20Octubre%20%20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 refreshError="1"/>
      <sheetData sheetId="1" refreshError="1">
        <row r="35">
          <cell r="B35">
            <v>17149155.69916667</v>
          </cell>
        </row>
      </sheetData>
      <sheetData sheetId="2" refreshError="1">
        <row r="59">
          <cell r="B59">
            <v>16539067.639999997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5">
          <cell r="C25">
            <v>103576085.8</v>
          </cell>
        </row>
        <row r="26">
          <cell r="Q26">
            <v>87037018.160000011</v>
          </cell>
        </row>
      </sheetData>
      <sheetData sheetId="12" refreshError="1">
        <row r="19">
          <cell r="D19">
            <v>145683161.61899996</v>
          </cell>
        </row>
      </sheetData>
      <sheetData sheetId="13" refreshError="1">
        <row r="22">
          <cell r="C22">
            <v>145676560.72999999</v>
          </cell>
        </row>
      </sheetData>
      <sheetData sheetId="14" refreshError="1">
        <row r="20">
          <cell r="K20">
            <v>562313.53583333339</v>
          </cell>
          <cell r="L20">
            <v>152897.60083333333</v>
          </cell>
        </row>
      </sheetData>
      <sheetData sheetId="15" refreshError="1">
        <row r="21">
          <cell r="D21">
            <v>95674270.900000006</v>
          </cell>
        </row>
        <row r="23">
          <cell r="D23">
            <v>1172789.96</v>
          </cell>
        </row>
        <row r="24">
          <cell r="D24">
            <v>376315904.33999997</v>
          </cell>
        </row>
      </sheetData>
      <sheetData sheetId="16" refreshError="1"/>
      <sheetData sheetId="17" refreshError="1">
        <row r="6">
          <cell r="Q6">
            <v>47766262.760000005</v>
          </cell>
        </row>
        <row r="7">
          <cell r="Q7">
            <v>5236532.99</v>
          </cell>
        </row>
        <row r="8">
          <cell r="Q8">
            <v>23736181</v>
          </cell>
        </row>
        <row r="9">
          <cell r="Q9">
            <v>1935775.62</v>
          </cell>
        </row>
        <row r="10">
          <cell r="Q10">
            <v>78674752.370000005</v>
          </cell>
        </row>
        <row r="14">
          <cell r="G14">
            <v>41263949.450000003</v>
          </cell>
        </row>
        <row r="15">
          <cell r="G15">
            <v>53949870.560000002</v>
          </cell>
        </row>
        <row r="17">
          <cell r="J17">
            <v>95213820.010000005</v>
          </cell>
        </row>
        <row r="78">
          <cell r="J78">
            <v>5821954.4299999997</v>
          </cell>
        </row>
        <row r="87">
          <cell r="J87">
            <v>5236532.99</v>
          </cell>
        </row>
        <row r="183">
          <cell r="J183">
            <v>325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L1048571"/>
  <sheetViews>
    <sheetView tabSelected="1" workbookViewId="0">
      <selection sqref="A1:XFD1"/>
    </sheetView>
  </sheetViews>
  <sheetFormatPr baseColWidth="10" defaultColWidth="11.42578125" defaultRowHeight="15.75" x14ac:dyDescent="0.25"/>
  <cols>
    <col min="1" max="1" width="42.42578125" style="5" customWidth="1"/>
    <col min="2" max="2" width="20.85546875" style="5" customWidth="1"/>
    <col min="3" max="3" width="26" style="4" customWidth="1"/>
    <col min="4" max="4" width="17.5703125" style="5" bestFit="1" customWidth="1"/>
    <col min="5" max="6" width="18.5703125" style="4" bestFit="1" customWidth="1"/>
    <col min="7" max="7" width="14.42578125" style="4" bestFit="1" customWidth="1"/>
    <col min="8" max="8" width="16.85546875" style="4" bestFit="1" customWidth="1"/>
    <col min="9" max="9" width="16.28515625" style="4" bestFit="1" customWidth="1"/>
    <col min="10" max="10" width="12.140625" style="4" bestFit="1" customWidth="1"/>
    <col min="11" max="11" width="14.42578125" style="4" bestFit="1" customWidth="1"/>
    <col min="12" max="16384" width="11.42578125" style="5"/>
  </cols>
  <sheetData>
    <row r="4" spans="1:12" x14ac:dyDescent="0.25">
      <c r="A4" s="1"/>
      <c r="B4" s="2"/>
      <c r="C4" s="1"/>
      <c r="D4" s="3"/>
    </row>
    <row r="5" spans="1:12" ht="19.5" x14ac:dyDescent="0.25">
      <c r="A5" s="1"/>
      <c r="B5" s="6" t="s">
        <v>0</v>
      </c>
      <c r="C5" s="7"/>
      <c r="D5" s="3"/>
    </row>
    <row r="6" spans="1:12" ht="19.5" x14ac:dyDescent="0.25">
      <c r="A6" s="1"/>
      <c r="B6" s="8" t="s">
        <v>1</v>
      </c>
      <c r="C6" s="9"/>
      <c r="D6" s="3"/>
    </row>
    <row r="7" spans="1:12" ht="18" x14ac:dyDescent="0.25">
      <c r="A7" s="1"/>
      <c r="B7" s="10" t="s">
        <v>2</v>
      </c>
      <c r="C7" s="11"/>
      <c r="D7" s="3"/>
    </row>
    <row r="8" spans="1:12" ht="18" x14ac:dyDescent="0.25">
      <c r="A8" s="1"/>
      <c r="B8" s="10" t="s">
        <v>3</v>
      </c>
      <c r="C8" s="11"/>
      <c r="D8" s="3"/>
      <c r="L8" s="12"/>
    </row>
    <row r="9" spans="1:12" x14ac:dyDescent="0.25">
      <c r="A9" s="1"/>
      <c r="B9" s="13" t="s">
        <v>4</v>
      </c>
      <c r="C9" s="2"/>
      <c r="D9" s="3"/>
    </row>
    <row r="10" spans="1:12" x14ac:dyDescent="0.25">
      <c r="A10" s="112"/>
      <c r="B10" s="112"/>
    </row>
    <row r="11" spans="1:12" x14ac:dyDescent="0.25">
      <c r="A11" s="14" t="s">
        <v>5</v>
      </c>
      <c r="B11" s="15"/>
    </row>
    <row r="12" spans="1:12" x14ac:dyDescent="0.25">
      <c r="A12" s="14" t="s">
        <v>6</v>
      </c>
      <c r="B12" s="15"/>
    </row>
    <row r="13" spans="1:12" x14ac:dyDescent="0.25">
      <c r="A13" s="16" t="s">
        <v>7</v>
      </c>
      <c r="C13" s="17">
        <f>+'[1]Efectivo y Equivalente a efecti'!C25</f>
        <v>103576085.8</v>
      </c>
    </row>
    <row r="14" spans="1:12" ht="15.75" hidden="1" customHeight="1" x14ac:dyDescent="0.25">
      <c r="A14" s="16" t="s">
        <v>8</v>
      </c>
      <c r="C14" s="18">
        <v>0</v>
      </c>
    </row>
    <row r="15" spans="1:12" ht="31.5" hidden="1" x14ac:dyDescent="0.25">
      <c r="A15" s="16" t="s">
        <v>9</v>
      </c>
      <c r="C15" s="18">
        <v>0</v>
      </c>
    </row>
    <row r="16" spans="1:12" x14ac:dyDescent="0.25">
      <c r="A16" s="16" t="s">
        <v>10</v>
      </c>
      <c r="C16" s="17">
        <f>+'[1]Cuentas Por Cobrar'!D19</f>
        <v>145683161.61899996</v>
      </c>
    </row>
    <row r="17" spans="1:4" x14ac:dyDescent="0.25">
      <c r="A17" s="16" t="s">
        <v>11</v>
      </c>
      <c r="C17" s="17">
        <f>+[1]Inventario!C22</f>
        <v>145676560.72999999</v>
      </c>
    </row>
    <row r="18" spans="1:4" x14ac:dyDescent="0.25">
      <c r="A18" s="16" t="s">
        <v>12</v>
      </c>
      <c r="C18" s="19">
        <f>'[1]Pagos Anticipados '!K20</f>
        <v>562313.53583333339</v>
      </c>
    </row>
    <row r="19" spans="1:4" x14ac:dyDescent="0.25">
      <c r="A19" s="16" t="s">
        <v>13</v>
      </c>
      <c r="C19" s="20">
        <v>0</v>
      </c>
    </row>
    <row r="20" spans="1:4" x14ac:dyDescent="0.25">
      <c r="A20" s="14" t="s">
        <v>14</v>
      </c>
      <c r="C20" s="21">
        <f>SUM(C13:C19)</f>
        <v>395498121.68483329</v>
      </c>
    </row>
    <row r="21" spans="1:4" x14ac:dyDescent="0.25">
      <c r="A21" s="14"/>
      <c r="C21" s="22"/>
    </row>
    <row r="22" spans="1:4" x14ac:dyDescent="0.25">
      <c r="A22" s="14" t="s">
        <v>15</v>
      </c>
      <c r="C22" s="23"/>
    </row>
    <row r="23" spans="1:4" hidden="1" x14ac:dyDescent="0.25">
      <c r="A23" s="16" t="s">
        <v>16</v>
      </c>
      <c r="C23" s="24">
        <v>0</v>
      </c>
    </row>
    <row r="24" spans="1:4" hidden="1" x14ac:dyDescent="0.25">
      <c r="A24" s="16" t="s">
        <v>17</v>
      </c>
      <c r="C24" s="24">
        <v>0</v>
      </c>
    </row>
    <row r="25" spans="1:4" hidden="1" x14ac:dyDescent="0.25">
      <c r="A25" s="16" t="s">
        <v>18</v>
      </c>
      <c r="C25" s="24">
        <v>0</v>
      </c>
    </row>
    <row r="26" spans="1:4" hidden="1" x14ac:dyDescent="0.25">
      <c r="A26" s="16" t="s">
        <v>19</v>
      </c>
      <c r="C26" s="24">
        <v>0</v>
      </c>
    </row>
    <row r="27" spans="1:4" x14ac:dyDescent="0.25">
      <c r="A27" s="16" t="s">
        <v>20</v>
      </c>
      <c r="C27" s="18">
        <f>+'[1]Activo Fijo'!D21</f>
        <v>95674270.900000006</v>
      </c>
      <c r="D27" s="12"/>
    </row>
    <row r="28" spans="1:4" x14ac:dyDescent="0.25">
      <c r="A28" s="16" t="s">
        <v>21</v>
      </c>
      <c r="C28" s="19"/>
    </row>
    <row r="29" spans="1:4" hidden="1" x14ac:dyDescent="0.25">
      <c r="A29" s="16" t="s">
        <v>22</v>
      </c>
      <c r="C29" s="25">
        <v>0</v>
      </c>
    </row>
    <row r="30" spans="1:4" x14ac:dyDescent="0.25">
      <c r="A30" s="14" t="s">
        <v>23</v>
      </c>
      <c r="C30" s="21">
        <f>+C27</f>
        <v>95674270.900000006</v>
      </c>
    </row>
    <row r="31" spans="1:4" x14ac:dyDescent="0.25">
      <c r="A31" s="14"/>
      <c r="C31" s="22"/>
    </row>
    <row r="32" spans="1:4" ht="16.5" thickBot="1" x14ac:dyDescent="0.3">
      <c r="A32" s="14" t="s">
        <v>24</v>
      </c>
      <c r="C32" s="26">
        <f>+C20+C30</f>
        <v>491172392.58483326</v>
      </c>
    </row>
    <row r="33" spans="1:3" ht="16.5" thickTop="1" x14ac:dyDescent="0.25">
      <c r="A33" s="113" t="s">
        <v>25</v>
      </c>
      <c r="C33" s="15"/>
    </row>
    <row r="34" spans="1:3" x14ac:dyDescent="0.25">
      <c r="A34" s="113"/>
      <c r="C34" s="27"/>
    </row>
    <row r="35" spans="1:3" hidden="1" x14ac:dyDescent="0.25">
      <c r="A35" s="16" t="s">
        <v>26</v>
      </c>
      <c r="C35" s="24">
        <v>0</v>
      </c>
    </row>
    <row r="36" spans="1:3" hidden="1" x14ac:dyDescent="0.25">
      <c r="A36" s="16" t="s">
        <v>27</v>
      </c>
      <c r="C36" s="18">
        <f>+'[2]Cuentas Por Pagar'!C15</f>
        <v>0</v>
      </c>
    </row>
    <row r="37" spans="1:3" hidden="1" x14ac:dyDescent="0.25">
      <c r="A37" s="16" t="s">
        <v>28</v>
      </c>
      <c r="C37" s="18">
        <v>0</v>
      </c>
    </row>
    <row r="38" spans="1:3" ht="31.5" hidden="1" x14ac:dyDescent="0.25">
      <c r="A38" s="16" t="s">
        <v>29</v>
      </c>
      <c r="C38" s="18">
        <v>0</v>
      </c>
    </row>
    <row r="39" spans="1:3" ht="31.5" hidden="1" x14ac:dyDescent="0.25">
      <c r="A39" s="16" t="s">
        <v>30</v>
      </c>
      <c r="C39" s="18">
        <v>0</v>
      </c>
    </row>
    <row r="40" spans="1:3" x14ac:dyDescent="0.25">
      <c r="A40" s="16" t="s">
        <v>31</v>
      </c>
      <c r="C40" s="28">
        <v>8756845.7599999998</v>
      </c>
    </row>
    <row r="41" spans="1:3" ht="31.5" hidden="1" x14ac:dyDescent="0.25">
      <c r="A41" s="16" t="s">
        <v>32</v>
      </c>
      <c r="C41" s="18">
        <v>0</v>
      </c>
    </row>
    <row r="42" spans="1:3" hidden="1" x14ac:dyDescent="0.25">
      <c r="A42" s="16" t="s">
        <v>33</v>
      </c>
      <c r="C42" s="18">
        <v>0</v>
      </c>
    </row>
    <row r="43" spans="1:3" hidden="1" x14ac:dyDescent="0.25">
      <c r="A43" s="16" t="s">
        <v>34</v>
      </c>
      <c r="C43" s="20">
        <v>0</v>
      </c>
    </row>
    <row r="44" spans="1:3" x14ac:dyDescent="0.25">
      <c r="A44" s="14" t="s">
        <v>35</v>
      </c>
      <c r="C44" s="21">
        <f>SUM(C35:C43)</f>
        <v>8756845.7599999998</v>
      </c>
    </row>
    <row r="45" spans="1:3" x14ac:dyDescent="0.25">
      <c r="A45" s="14"/>
      <c r="C45" s="22"/>
    </row>
    <row r="46" spans="1:3" x14ac:dyDescent="0.25">
      <c r="A46" s="14" t="s">
        <v>36</v>
      </c>
      <c r="C46" s="15"/>
    </row>
    <row r="47" spans="1:3" x14ac:dyDescent="0.25">
      <c r="A47" s="16" t="s">
        <v>37</v>
      </c>
      <c r="C47" s="19">
        <v>5327210.5199999996</v>
      </c>
    </row>
    <row r="48" spans="1:3" hidden="1" x14ac:dyDescent="0.25">
      <c r="A48" s="16" t="s">
        <v>38</v>
      </c>
      <c r="C48" s="24">
        <v>0</v>
      </c>
    </row>
    <row r="49" spans="1:11" hidden="1" x14ac:dyDescent="0.25">
      <c r="A49" s="16" t="s">
        <v>39</v>
      </c>
      <c r="C49" s="24">
        <v>0</v>
      </c>
    </row>
    <row r="50" spans="1:11" hidden="1" x14ac:dyDescent="0.25">
      <c r="A50" s="16" t="s">
        <v>40</v>
      </c>
      <c r="C50" s="19"/>
    </row>
    <row r="51" spans="1:11" ht="31.5" hidden="1" x14ac:dyDescent="0.25">
      <c r="A51" s="16" t="s">
        <v>41</v>
      </c>
      <c r="C51" s="24">
        <v>0</v>
      </c>
    </row>
    <row r="52" spans="1:11" hidden="1" x14ac:dyDescent="0.25">
      <c r="A52" s="16" t="s">
        <v>42</v>
      </c>
      <c r="C52" s="25">
        <v>0</v>
      </c>
    </row>
    <row r="53" spans="1:11" x14ac:dyDescent="0.25">
      <c r="A53" s="14" t="s">
        <v>43</v>
      </c>
      <c r="C53" s="29">
        <f>SUM(C47:C52)</f>
        <v>5327210.5199999996</v>
      </c>
    </row>
    <row r="54" spans="1:11" x14ac:dyDescent="0.25">
      <c r="A54" s="14"/>
      <c r="C54" s="22"/>
      <c r="D54" s="30"/>
    </row>
    <row r="55" spans="1:11" x14ac:dyDescent="0.25">
      <c r="A55" s="14" t="s">
        <v>44</v>
      </c>
      <c r="C55" s="31">
        <f>+C44+C53</f>
        <v>14084056.279999999</v>
      </c>
      <c r="D55" s="30"/>
    </row>
    <row r="56" spans="1:11" x14ac:dyDescent="0.25">
      <c r="A56" s="14"/>
      <c r="C56" s="22"/>
      <c r="D56" s="30"/>
    </row>
    <row r="57" spans="1:11" x14ac:dyDescent="0.25">
      <c r="A57" s="14" t="s">
        <v>45</v>
      </c>
      <c r="C57" s="15"/>
      <c r="D57" s="30"/>
    </row>
    <row r="58" spans="1:11" x14ac:dyDescent="0.25">
      <c r="A58" s="16" t="s">
        <v>46</v>
      </c>
      <c r="C58" s="18">
        <f>+'[2]Cambio de Patrimonio'!B17</f>
        <v>412502736.45999998</v>
      </c>
      <c r="D58" s="30"/>
    </row>
    <row r="59" spans="1:11" hidden="1" x14ac:dyDescent="0.25">
      <c r="A59" s="16" t="s">
        <v>47</v>
      </c>
      <c r="C59" s="24">
        <v>0</v>
      </c>
      <c r="D59" s="32"/>
    </row>
    <row r="60" spans="1:11" x14ac:dyDescent="0.25">
      <c r="A60" s="16" t="s">
        <v>48</v>
      </c>
      <c r="C60" s="33">
        <f>+'[1]Estado de Rend. Fianac. Mensual'!B35</f>
        <v>17149155.69916667</v>
      </c>
      <c r="D60" s="30"/>
    </row>
    <row r="61" spans="1:11" x14ac:dyDescent="0.25">
      <c r="A61" s="16" t="s">
        <v>49</v>
      </c>
      <c r="C61" s="18">
        <f>128702975.48-17612052.12-4031.83-15604876.87-1740780.77+3527+20036404.98+15615527.06+13349766.09-149211+26612.28-45831.96-7005099.322+21203596.21-685.8-4550209.28+34378.87+27401255.11-13031023.34-10763769.97+38724045.51-29401474.24+51497.84-4602570.36-5103861.54-15388+22415155+36753044.56-5819254.59+6719757.92+15255612.5437+7293354.11-18020873.6567+48407492.6127-22298305.43-52188619.7777-4172454.61+82370382.94+1753163.16+144766.74+3046110.03+495836.95-3185622.1+7651671.27+58022418.475-10006.8-34689142.51+7507105.94-1659240.58-543354.16-296715587.11+44339000.49-5024025.5-5930661.8</f>
        <v>47436444.144999929</v>
      </c>
      <c r="D61" s="30"/>
    </row>
    <row r="62" spans="1:11" hidden="1" x14ac:dyDescent="0.25">
      <c r="A62" s="16" t="s">
        <v>50</v>
      </c>
      <c r="C62" s="25">
        <v>0</v>
      </c>
      <c r="D62" s="30"/>
    </row>
    <row r="63" spans="1:11" s="35" customFormat="1" x14ac:dyDescent="0.25">
      <c r="A63" s="34" t="s">
        <v>51</v>
      </c>
      <c r="C63" s="36">
        <f>SUM(C58:C62)</f>
        <v>477088336.30416656</v>
      </c>
      <c r="D63" s="32"/>
      <c r="E63" s="4"/>
      <c r="F63" s="4"/>
      <c r="G63" s="4"/>
      <c r="H63" s="4"/>
      <c r="I63" s="4"/>
      <c r="J63" s="37"/>
      <c r="K63" s="37"/>
    </row>
    <row r="64" spans="1:11" ht="32.25" thickBot="1" x14ac:dyDescent="0.3">
      <c r="A64" s="14" t="s">
        <v>52</v>
      </c>
      <c r="C64" s="38">
        <f>SUM(C55+C63)</f>
        <v>491172392.58416653</v>
      </c>
      <c r="D64" s="32"/>
    </row>
    <row r="65" spans="1:4" ht="16.5" thickTop="1" x14ac:dyDescent="0.25">
      <c r="B65" s="39"/>
      <c r="C65" s="40"/>
      <c r="D65" s="30"/>
    </row>
    <row r="66" spans="1:4" x14ac:dyDescent="0.25">
      <c r="B66" s="4"/>
      <c r="C66" s="41"/>
      <c r="D66" s="30"/>
    </row>
    <row r="67" spans="1:4" x14ac:dyDescent="0.25">
      <c r="C67" s="40"/>
    </row>
    <row r="68" spans="1:4" x14ac:dyDescent="0.25">
      <c r="B68"/>
      <c r="C68" s="40"/>
    </row>
    <row r="69" spans="1:4" x14ac:dyDescent="0.25">
      <c r="A69" s="42" t="s">
        <v>53</v>
      </c>
      <c r="C69" s="40"/>
    </row>
    <row r="70" spans="1:4" x14ac:dyDescent="0.25">
      <c r="A70" s="43" t="s">
        <v>54</v>
      </c>
      <c r="C70" s="40"/>
    </row>
    <row r="71" spans="1:4" x14ac:dyDescent="0.25">
      <c r="C71" s="40"/>
    </row>
    <row r="72" spans="1:4" x14ac:dyDescent="0.25">
      <c r="C72" s="40"/>
    </row>
    <row r="73" spans="1:4" x14ac:dyDescent="0.25">
      <c r="C73" s="40"/>
    </row>
    <row r="74" spans="1:4" x14ac:dyDescent="0.25">
      <c r="C74" s="40"/>
    </row>
    <row r="75" spans="1:4" x14ac:dyDescent="0.25">
      <c r="C75" s="40"/>
    </row>
    <row r="76" spans="1:4" x14ac:dyDescent="0.25">
      <c r="C76" s="40"/>
    </row>
    <row r="77" spans="1:4" x14ac:dyDescent="0.25">
      <c r="C77" s="40"/>
    </row>
    <row r="1048571" spans="9:11" x14ac:dyDescent="0.25">
      <c r="I1048571" s="4">
        <f>SUM(G1048571:H1048576)</f>
        <v>0</v>
      </c>
      <c r="J1048571" s="4">
        <f>SUM(J13)</f>
        <v>0</v>
      </c>
      <c r="K1048571" s="4">
        <f>SUM(K11:K1048570)</f>
        <v>0</v>
      </c>
    </row>
  </sheetData>
  <mergeCells count="2">
    <mergeCell ref="A10:B10"/>
    <mergeCell ref="A33:A34"/>
  </mergeCells>
  <printOptions horizontalCentered="1"/>
  <pageMargins left="0.31496062992125984" right="0.31496062992125984" top="0.35433070866141736" bottom="0.35433070866141736" header="0.31496062992125984" footer="0.31496062992125984"/>
  <pageSetup paperSize="120" scale="8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workbookViewId="0">
      <selection activeCell="E13" sqref="E13"/>
    </sheetView>
  </sheetViews>
  <sheetFormatPr baseColWidth="10" defaultColWidth="11.42578125" defaultRowHeight="15.75" x14ac:dyDescent="0.25"/>
  <cols>
    <col min="1" max="1" width="43.85546875" style="5" customWidth="1"/>
    <col min="2" max="2" width="22" style="30" bestFit="1" customWidth="1"/>
    <col min="3" max="3" width="18.7109375" style="59" customWidth="1"/>
    <col min="4" max="4" width="19.7109375" style="60" customWidth="1"/>
    <col min="5" max="5" width="16.28515625" style="40" bestFit="1" customWidth="1"/>
    <col min="6" max="6" width="43.5703125" style="30" bestFit="1" customWidth="1"/>
    <col min="7" max="7" width="14.42578125" style="40" bestFit="1" customWidth="1"/>
    <col min="8" max="8" width="17.42578125" style="40" bestFit="1" customWidth="1"/>
    <col min="9" max="11" width="11.5703125" style="4" bestFit="1" customWidth="1"/>
    <col min="12" max="16384" width="11.42578125" style="5"/>
  </cols>
  <sheetData>
    <row r="1" spans="1:12" x14ac:dyDescent="0.25">
      <c r="A1" s="1"/>
      <c r="B1" s="2"/>
      <c r="C1" s="44"/>
      <c r="D1" s="45"/>
    </row>
    <row r="2" spans="1:12" x14ac:dyDescent="0.25">
      <c r="A2" s="1"/>
      <c r="B2" s="2"/>
      <c r="C2" s="44"/>
      <c r="D2" s="45"/>
    </row>
    <row r="3" spans="1:12" x14ac:dyDescent="0.25">
      <c r="A3" s="1"/>
      <c r="B3" s="2"/>
      <c r="C3" s="44"/>
      <c r="D3" s="45"/>
    </row>
    <row r="4" spans="1:12" ht="19.5" x14ac:dyDescent="0.25">
      <c r="A4" s="1"/>
      <c r="B4" s="46" t="s">
        <v>0</v>
      </c>
      <c r="C4" s="47"/>
      <c r="D4" s="45"/>
    </row>
    <row r="5" spans="1:12" ht="19.5" x14ac:dyDescent="0.25">
      <c r="A5" s="1"/>
      <c r="B5" s="48" t="s">
        <v>55</v>
      </c>
      <c r="C5" s="47"/>
      <c r="D5" s="45"/>
    </row>
    <row r="6" spans="1:12" ht="18.75" x14ac:dyDescent="0.25">
      <c r="B6" s="49"/>
      <c r="C6" s="50"/>
      <c r="D6" s="45"/>
    </row>
    <row r="7" spans="1:12" x14ac:dyDescent="0.25">
      <c r="A7" s="1"/>
      <c r="B7" s="13"/>
      <c r="C7" s="51"/>
      <c r="D7" s="45"/>
    </row>
    <row r="8" spans="1:12" ht="18" x14ac:dyDescent="0.25">
      <c r="A8" s="1"/>
      <c r="B8" s="10" t="s">
        <v>56</v>
      </c>
      <c r="C8" s="52"/>
      <c r="D8" s="45"/>
    </row>
    <row r="9" spans="1:12" ht="18" x14ac:dyDescent="0.25">
      <c r="A9" s="53"/>
      <c r="B9" s="54" t="s">
        <v>57</v>
      </c>
      <c r="C9" s="52"/>
      <c r="D9" s="45"/>
      <c r="L9" s="12"/>
    </row>
    <row r="10" spans="1:12" x14ac:dyDescent="0.25">
      <c r="A10" s="53"/>
      <c r="B10" s="55" t="s">
        <v>4</v>
      </c>
      <c r="C10" s="56"/>
      <c r="D10" s="45"/>
      <c r="L10" s="12"/>
    </row>
    <row r="11" spans="1:12" x14ac:dyDescent="0.25">
      <c r="A11" s="53"/>
      <c r="B11" s="57"/>
      <c r="C11" s="58"/>
      <c r="D11" s="45"/>
      <c r="L11" s="12"/>
    </row>
    <row r="12" spans="1:12" x14ac:dyDescent="0.25">
      <c r="A12" s="112"/>
      <c r="B12" s="112"/>
      <c r="L12" s="12"/>
    </row>
    <row r="13" spans="1:12" x14ac:dyDescent="0.25">
      <c r="B13" s="61"/>
      <c r="D13" s="62"/>
    </row>
    <row r="14" spans="1:12" x14ac:dyDescent="0.25">
      <c r="A14" s="63" t="s">
        <v>58</v>
      </c>
      <c r="C14" s="62"/>
      <c r="D14" s="62"/>
      <c r="L14" s="12"/>
    </row>
    <row r="15" spans="1:12" hidden="1" x14ac:dyDescent="0.25">
      <c r="A15" s="64" t="s">
        <v>59</v>
      </c>
      <c r="B15" s="65">
        <v>0</v>
      </c>
      <c r="C15" s="62"/>
      <c r="D15" s="62"/>
    </row>
    <row r="16" spans="1:12" x14ac:dyDescent="0.25">
      <c r="A16" s="64" t="s">
        <v>60</v>
      </c>
      <c r="B16" s="66">
        <f>+'[1]Ejecucion Presupuestaria'!G15</f>
        <v>53949870.560000002</v>
      </c>
      <c r="C16" s="67">
        <f>+'[1]Ejecucion Presupuestaria'!G15</f>
        <v>53949870.560000002</v>
      </c>
      <c r="D16" s="62">
        <f>+'[1]Ejecucion Presupuestaria'!G15</f>
        <v>53949870.560000002</v>
      </c>
      <c r="G16" s="68"/>
    </row>
    <row r="17" spans="1:4" x14ac:dyDescent="0.25">
      <c r="A17" s="64" t="s">
        <v>61</v>
      </c>
      <c r="B17" s="66">
        <f>+'[1]Ejecucion Presupuestaria'!G14</f>
        <v>41263949.450000003</v>
      </c>
      <c r="C17" s="67">
        <f>+'[1]Ejecucion Presupuestaria'!G14</f>
        <v>41263949.450000003</v>
      </c>
      <c r="D17" s="62">
        <f>+'[1]Ejecucion Presupuestaria'!G14</f>
        <v>41263949.450000003</v>
      </c>
    </row>
    <row r="18" spans="1:4" x14ac:dyDescent="0.25">
      <c r="A18" s="64" t="s">
        <v>62</v>
      </c>
      <c r="B18" s="66" t="s">
        <v>78</v>
      </c>
      <c r="C18" s="67"/>
      <c r="D18" s="62">
        <f>SUM(D16:D17)</f>
        <v>95213820.010000005</v>
      </c>
    </row>
    <row r="19" spans="1:4" x14ac:dyDescent="0.25">
      <c r="A19" s="63" t="s">
        <v>63</v>
      </c>
      <c r="B19" s="69">
        <f>SUM(B15:B18)</f>
        <v>95213820.010000005</v>
      </c>
      <c r="C19" s="67"/>
      <c r="D19" s="62"/>
    </row>
    <row r="20" spans="1:4" x14ac:dyDescent="0.25">
      <c r="A20" s="70"/>
      <c r="B20" s="71"/>
      <c r="C20" s="67"/>
      <c r="D20" s="72"/>
    </row>
    <row r="21" spans="1:4" x14ac:dyDescent="0.25">
      <c r="A21" s="73" t="s">
        <v>64</v>
      </c>
      <c r="C21" s="67"/>
    </row>
    <row r="22" spans="1:4" x14ac:dyDescent="0.25">
      <c r="A22" s="64" t="s">
        <v>65</v>
      </c>
      <c r="B22" s="74">
        <f>+'[1]Ejecucion Presupuestaria'!Q6</f>
        <v>47766262.760000005</v>
      </c>
      <c r="C22" s="67">
        <f>+'[1]Ejecucion Presupuestaria'!Q6</f>
        <v>47766262.760000005</v>
      </c>
    </row>
    <row r="23" spans="1:4" x14ac:dyDescent="0.25">
      <c r="A23" s="64" t="s">
        <v>66</v>
      </c>
      <c r="B23" s="74"/>
      <c r="C23" s="67"/>
    </row>
    <row r="24" spans="1:4" x14ac:dyDescent="0.25">
      <c r="A24" s="64" t="s">
        <v>67</v>
      </c>
      <c r="B24" s="74">
        <f>+'[1]Ejecucion Presupuestaria'!Q8</f>
        <v>23736181</v>
      </c>
      <c r="C24" s="67">
        <f>+'[1]Ejecucion Presupuestaria'!Q8</f>
        <v>23736181</v>
      </c>
    </row>
    <row r="25" spans="1:4" x14ac:dyDescent="0.25">
      <c r="A25" s="64" t="s">
        <v>68</v>
      </c>
      <c r="B25" s="74">
        <f>+'[1]Activo Fijo'!D23+'[1]Pagos Anticipados '!L20</f>
        <v>1325687.5608333333</v>
      </c>
      <c r="C25" s="67">
        <f>+'[1]Activo Fijo'!D24+'[1]Pagos Anticipados '!L20</f>
        <v>376468801.94083333</v>
      </c>
    </row>
    <row r="26" spans="1:4" x14ac:dyDescent="0.25">
      <c r="A26" s="64" t="s">
        <v>69</v>
      </c>
      <c r="B26" s="65"/>
      <c r="C26" s="67"/>
    </row>
    <row r="27" spans="1:4" x14ac:dyDescent="0.25">
      <c r="A27" s="64" t="s">
        <v>70</v>
      </c>
      <c r="B27" s="66">
        <f>+'[1]Ejecucion Presupuestaria'!Q7-B28</f>
        <v>5236207.99</v>
      </c>
      <c r="C27" s="67">
        <f>+'[1]Ejecucion Presupuestaria'!Q7</f>
        <v>5236532.99</v>
      </c>
    </row>
    <row r="28" spans="1:4" x14ac:dyDescent="0.25">
      <c r="A28" s="64" t="s">
        <v>71</v>
      </c>
      <c r="B28" s="66">
        <f>+'[1]Ejecucion Presupuestaria'!J183</f>
        <v>325</v>
      </c>
      <c r="C28" s="67"/>
    </row>
    <row r="29" spans="1:4" x14ac:dyDescent="0.25">
      <c r="A29" s="63" t="s">
        <v>72</v>
      </c>
      <c r="B29" s="75">
        <f>SUM(B22:B28)</f>
        <v>78064664.310833335</v>
      </c>
      <c r="C29" s="67"/>
    </row>
    <row r="30" spans="1:4" x14ac:dyDescent="0.25">
      <c r="A30" s="70"/>
      <c r="B30" s="71"/>
      <c r="C30" s="67"/>
    </row>
    <row r="31" spans="1:4" x14ac:dyDescent="0.25">
      <c r="A31" s="64" t="s">
        <v>73</v>
      </c>
      <c r="B31" s="65" t="s">
        <v>74</v>
      </c>
      <c r="C31" s="67"/>
    </row>
    <row r="32" spans="1:4" x14ac:dyDescent="0.25">
      <c r="A32" s="70"/>
      <c r="C32" s="67"/>
    </row>
    <row r="33" spans="1:3" x14ac:dyDescent="0.25">
      <c r="A33" s="64" t="s">
        <v>75</v>
      </c>
      <c r="B33" s="65">
        <v>0</v>
      </c>
      <c r="C33" s="67">
        <f>+'[1]Ejecucion Presupuestaria'!Q9</f>
        <v>1935775.62</v>
      </c>
    </row>
    <row r="34" spans="1:3" x14ac:dyDescent="0.25">
      <c r="A34" s="70"/>
      <c r="C34" s="67">
        <f>+C32+C33</f>
        <v>1935775.62</v>
      </c>
    </row>
    <row r="35" spans="1:3" x14ac:dyDescent="0.25">
      <c r="A35" s="63" t="s">
        <v>48</v>
      </c>
      <c r="B35" s="76">
        <f>+B19-B29</f>
        <v>17149155.69916667</v>
      </c>
      <c r="C35" s="67">
        <f>+B35-'[1]Flujo de Efectivo Mensual'!B59</f>
        <v>610088.05916667357</v>
      </c>
    </row>
    <row r="36" spans="1:3" x14ac:dyDescent="0.25">
      <c r="A36" s="70"/>
      <c r="B36" s="71"/>
      <c r="C36" s="67"/>
    </row>
    <row r="37" spans="1:3" x14ac:dyDescent="0.25">
      <c r="A37" s="77" t="s">
        <v>76</v>
      </c>
      <c r="C37" s="67"/>
    </row>
    <row r="38" spans="1:3" x14ac:dyDescent="0.25">
      <c r="A38" s="64" t="s">
        <v>77</v>
      </c>
      <c r="B38" s="65">
        <v>0</v>
      </c>
      <c r="C38" s="67"/>
    </row>
    <row r="39" spans="1:3" x14ac:dyDescent="0.25">
      <c r="A39" s="64" t="s">
        <v>50</v>
      </c>
      <c r="B39" s="65">
        <v>0</v>
      </c>
      <c r="C39" s="67"/>
    </row>
    <row r="40" spans="1:3" ht="16.5" thickBot="1" x14ac:dyDescent="0.3">
      <c r="A40" s="78"/>
      <c r="B40" s="79">
        <v>0</v>
      </c>
      <c r="C40" s="67"/>
    </row>
    <row r="41" spans="1:3" ht="16.5" thickTop="1" x14ac:dyDescent="0.25">
      <c r="A41" s="70"/>
      <c r="C41" s="67"/>
    </row>
    <row r="42" spans="1:3" x14ac:dyDescent="0.25">
      <c r="A42" s="80"/>
      <c r="C42" s="67"/>
    </row>
    <row r="43" spans="1:3" x14ac:dyDescent="0.25">
      <c r="A43" s="80"/>
      <c r="C43" s="67"/>
    </row>
    <row r="44" spans="1:3" x14ac:dyDescent="0.25">
      <c r="A44" s="80"/>
      <c r="C44" s="67"/>
    </row>
    <row r="45" spans="1:3" x14ac:dyDescent="0.25">
      <c r="A45" s="80"/>
      <c r="C45" s="81"/>
    </row>
    <row r="46" spans="1:3" x14ac:dyDescent="0.25">
      <c r="C46" s="81"/>
    </row>
    <row r="47" spans="1:3" x14ac:dyDescent="0.25">
      <c r="A47" s="42" t="s">
        <v>53</v>
      </c>
      <c r="C47" s="81"/>
    </row>
    <row r="48" spans="1:3" x14ac:dyDescent="0.25">
      <c r="A48" s="43" t="s">
        <v>54</v>
      </c>
    </row>
  </sheetData>
  <mergeCells count="1">
    <mergeCell ref="A12:B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73"/>
  <sheetViews>
    <sheetView workbookViewId="0">
      <selection sqref="A1:XFD1"/>
    </sheetView>
  </sheetViews>
  <sheetFormatPr baseColWidth="10" defaultColWidth="11.42578125" defaultRowHeight="15.75" x14ac:dyDescent="0.25"/>
  <cols>
    <col min="1" max="1" width="58.7109375" style="5" customWidth="1"/>
    <col min="2" max="2" width="21.42578125" style="4" customWidth="1"/>
    <col min="3" max="3" width="18.85546875" style="30" customWidth="1"/>
    <col min="4" max="5" width="18.85546875" style="40" customWidth="1"/>
    <col min="6" max="6" width="18.5703125" style="40" customWidth="1"/>
    <col min="7" max="7" width="17.42578125" style="40" bestFit="1" customWidth="1"/>
    <col min="8" max="8" width="18.5703125" style="4" bestFit="1" customWidth="1"/>
    <col min="9" max="9" width="14.42578125" style="4" bestFit="1" customWidth="1"/>
    <col min="10" max="10" width="17.42578125" style="4" bestFit="1" customWidth="1"/>
    <col min="11" max="12" width="13.28515625" style="4" bestFit="1" customWidth="1"/>
    <col min="13" max="13" width="14.42578125" style="4" bestFit="1" customWidth="1"/>
    <col min="14" max="16384" width="11.42578125" style="5"/>
  </cols>
  <sheetData>
    <row r="4" spans="1:9" x14ac:dyDescent="0.25">
      <c r="D4" s="82"/>
      <c r="E4" s="82"/>
      <c r="F4" s="82"/>
    </row>
    <row r="5" spans="1:9" x14ac:dyDescent="0.25">
      <c r="D5" s="82"/>
      <c r="E5" s="82"/>
      <c r="F5" s="82"/>
    </row>
    <row r="6" spans="1:9" x14ac:dyDescent="0.25">
      <c r="A6" s="114" t="s">
        <v>79</v>
      </c>
      <c r="B6" s="114"/>
      <c r="C6" s="114"/>
      <c r="D6" s="82"/>
      <c r="E6" s="82"/>
      <c r="F6" s="82"/>
    </row>
    <row r="7" spans="1:9" x14ac:dyDescent="0.25">
      <c r="A7" s="112" t="s">
        <v>80</v>
      </c>
      <c r="B7" s="112"/>
      <c r="C7" s="112"/>
      <c r="D7" s="82"/>
      <c r="E7" s="82"/>
      <c r="F7" s="82"/>
    </row>
    <row r="8" spans="1:9" x14ac:dyDescent="0.25">
      <c r="A8" s="115" t="s">
        <v>81</v>
      </c>
      <c r="B8" s="115"/>
      <c r="C8" s="115"/>
      <c r="D8" s="82"/>
      <c r="E8" s="82"/>
      <c r="F8" s="82"/>
      <c r="H8" s="40"/>
    </row>
    <row r="9" spans="1:9" x14ac:dyDescent="0.25">
      <c r="A9" s="115" t="s">
        <v>82</v>
      </c>
      <c r="B9" s="115"/>
      <c r="C9" s="115"/>
      <c r="D9" s="82"/>
      <c r="E9" s="82"/>
      <c r="F9" s="82"/>
      <c r="H9" s="40"/>
    </row>
    <row r="10" spans="1:9" x14ac:dyDescent="0.25">
      <c r="A10" s="83"/>
      <c r="B10" s="40"/>
      <c r="D10" s="82"/>
      <c r="E10" s="82"/>
      <c r="F10" s="82"/>
      <c r="H10" s="40"/>
    </row>
    <row r="11" spans="1:9" x14ac:dyDescent="0.25">
      <c r="A11" s="83"/>
      <c r="B11" s="40"/>
      <c r="D11" s="82">
        <f>+D15+D16</f>
        <v>95213820.010000005</v>
      </c>
      <c r="E11" s="82"/>
      <c r="F11" s="82"/>
      <c r="H11" s="40"/>
      <c r="I11" s="40"/>
    </row>
    <row r="12" spans="1:9" x14ac:dyDescent="0.25">
      <c r="A12" s="84" t="s">
        <v>83</v>
      </c>
      <c r="B12" s="40"/>
      <c r="D12" s="82"/>
      <c r="E12" s="82">
        <f>+'[1]Ejecucion Presupuestaria'!J17</f>
        <v>95213820.010000005</v>
      </c>
      <c r="F12" s="82"/>
      <c r="H12" s="40"/>
      <c r="I12" s="40"/>
    </row>
    <row r="13" spans="1:9" hidden="1" x14ac:dyDescent="0.25">
      <c r="A13" s="85" t="s">
        <v>84</v>
      </c>
      <c r="B13" s="86">
        <v>0</v>
      </c>
      <c r="C13" s="87"/>
      <c r="D13" s="82"/>
      <c r="E13" s="82"/>
      <c r="F13" s="82"/>
      <c r="H13" s="40"/>
      <c r="I13" s="40"/>
    </row>
    <row r="14" spans="1:9" hidden="1" x14ac:dyDescent="0.25">
      <c r="A14" s="85" t="s">
        <v>85</v>
      </c>
      <c r="B14" s="86">
        <v>0</v>
      </c>
      <c r="C14" s="87"/>
      <c r="D14" s="82"/>
      <c r="E14" s="82"/>
      <c r="F14" s="82"/>
      <c r="H14" s="40"/>
      <c r="I14" s="40"/>
    </row>
    <row r="15" spans="1:9" x14ac:dyDescent="0.25">
      <c r="A15" s="85" t="s">
        <v>86</v>
      </c>
      <c r="B15" s="86">
        <f>+'[1]Ejecucion Presupuestaria'!G15</f>
        <v>53949870.560000002</v>
      </c>
      <c r="C15" s="88"/>
      <c r="D15" s="82">
        <f>+'[1]Ejecucion Presupuestaria'!G15</f>
        <v>53949870.560000002</v>
      </c>
      <c r="E15" s="82"/>
      <c r="F15" s="82"/>
      <c r="H15" s="40"/>
      <c r="I15" s="40"/>
    </row>
    <row r="16" spans="1:9" x14ac:dyDescent="0.25">
      <c r="A16" s="85" t="s">
        <v>87</v>
      </c>
      <c r="B16" s="86">
        <f>+D16</f>
        <v>41263949.450000003</v>
      </c>
      <c r="C16" s="88"/>
      <c r="D16" s="82">
        <f>+'[1]Ejecucion Presupuestaria'!G14</f>
        <v>41263949.450000003</v>
      </c>
      <c r="E16" s="82"/>
      <c r="F16" s="82"/>
      <c r="H16" s="40"/>
      <c r="I16" s="40"/>
    </row>
    <row r="17" spans="1:9" hidden="1" x14ac:dyDescent="0.25">
      <c r="A17" s="85" t="s">
        <v>88</v>
      </c>
      <c r="B17" s="86"/>
      <c r="C17" s="88"/>
      <c r="D17" s="82"/>
      <c r="E17" s="82"/>
      <c r="F17" s="82"/>
      <c r="H17" s="40"/>
      <c r="I17" s="40"/>
    </row>
    <row r="18" spans="1:9" hidden="1" x14ac:dyDescent="0.25">
      <c r="A18" s="85" t="s">
        <v>89</v>
      </c>
      <c r="B18" s="86"/>
      <c r="C18" s="88"/>
      <c r="D18" s="82"/>
      <c r="E18" s="82"/>
      <c r="F18" s="82"/>
      <c r="H18" s="40"/>
      <c r="I18" s="40"/>
    </row>
    <row r="19" spans="1:9" hidden="1" x14ac:dyDescent="0.25">
      <c r="A19" s="85" t="s">
        <v>90</v>
      </c>
      <c r="B19" s="86"/>
      <c r="C19" s="88"/>
      <c r="D19" s="82"/>
      <c r="E19" s="82"/>
      <c r="F19" s="82"/>
      <c r="H19" s="40"/>
      <c r="I19" s="40"/>
    </row>
    <row r="20" spans="1:9" x14ac:dyDescent="0.25">
      <c r="A20" s="85" t="s">
        <v>91</v>
      </c>
      <c r="B20" s="86" t="s">
        <v>78</v>
      </c>
      <c r="C20" s="32"/>
      <c r="D20" s="82" t="e">
        <f>+'[1]Ejecucion Presupuestaria'!J14</f>
        <v>#REF!</v>
      </c>
      <c r="E20" s="82"/>
      <c r="F20" s="82"/>
      <c r="H20" s="40"/>
      <c r="I20" s="40"/>
    </row>
    <row r="21" spans="1:9" ht="31.5" hidden="1" x14ac:dyDescent="0.25">
      <c r="A21" s="85" t="s">
        <v>92</v>
      </c>
      <c r="B21" s="86">
        <v>0</v>
      </c>
      <c r="C21" s="88"/>
      <c r="D21" s="82"/>
      <c r="E21" s="82"/>
      <c r="F21" s="82"/>
      <c r="H21" s="40"/>
      <c r="I21" s="40"/>
    </row>
    <row r="22" spans="1:9" x14ac:dyDescent="0.25">
      <c r="A22" s="85" t="s">
        <v>93</v>
      </c>
      <c r="B22" s="86">
        <f t="shared" ref="B22:B28" si="0">+C22-D22</f>
        <v>-41944308.330000006</v>
      </c>
      <c r="C22" s="32"/>
      <c r="D22" s="82">
        <f>+'[1]Ejecucion Presupuestaria'!Q6-D23</f>
        <v>41944308.330000006</v>
      </c>
      <c r="E22" s="82"/>
      <c r="F22" s="82"/>
      <c r="H22" s="40"/>
      <c r="I22" s="40"/>
    </row>
    <row r="23" spans="1:9" x14ac:dyDescent="0.25">
      <c r="A23" s="85" t="s">
        <v>94</v>
      </c>
      <c r="B23" s="86">
        <f t="shared" si="0"/>
        <v>-5821954.4299999997</v>
      </c>
      <c r="C23" s="32"/>
      <c r="D23" s="82">
        <f>+'[1]Ejecucion Presupuestaria'!J78</f>
        <v>5821954.4299999997</v>
      </c>
      <c r="E23" s="82"/>
      <c r="F23" s="82"/>
      <c r="H23" s="40"/>
      <c r="I23" s="40"/>
    </row>
    <row r="24" spans="1:9" hidden="1" x14ac:dyDescent="0.25">
      <c r="A24" s="85" t="s">
        <v>95</v>
      </c>
      <c r="B24" s="86">
        <f t="shared" si="0"/>
        <v>0</v>
      </c>
      <c r="C24" s="88"/>
      <c r="D24" s="82"/>
      <c r="E24" s="82"/>
      <c r="F24" s="82"/>
      <c r="H24" s="40"/>
      <c r="I24" s="40"/>
    </row>
    <row r="25" spans="1:9" x14ac:dyDescent="0.25">
      <c r="A25" s="85" t="s">
        <v>96</v>
      </c>
      <c r="B25" s="86">
        <f t="shared" si="0"/>
        <v>-23736181</v>
      </c>
      <c r="C25" s="32"/>
      <c r="D25" s="82">
        <f>+'[1]Ejecucion Presupuestaria'!Q8</f>
        <v>23736181</v>
      </c>
      <c r="E25" s="82"/>
      <c r="F25" s="82"/>
      <c r="H25" s="40"/>
      <c r="I25" s="40"/>
    </row>
    <row r="26" spans="1:9" hidden="1" x14ac:dyDescent="0.25">
      <c r="A26" s="85" t="s">
        <v>97</v>
      </c>
      <c r="B26" s="86">
        <f t="shared" si="0"/>
        <v>0</v>
      </c>
      <c r="C26" s="88"/>
      <c r="D26" s="82"/>
      <c r="E26" s="82"/>
      <c r="F26" s="82"/>
      <c r="H26" s="40"/>
      <c r="I26" s="40"/>
    </row>
    <row r="27" spans="1:9" hidden="1" x14ac:dyDescent="0.25">
      <c r="A27" s="85" t="s">
        <v>98</v>
      </c>
      <c r="B27" s="86">
        <f t="shared" si="0"/>
        <v>0</v>
      </c>
      <c r="C27" s="88"/>
      <c r="D27" s="82"/>
      <c r="E27" s="82"/>
      <c r="F27" s="82"/>
      <c r="H27" s="40"/>
      <c r="I27" s="40"/>
    </row>
    <row r="28" spans="1:9" x14ac:dyDescent="0.25">
      <c r="A28" s="85" t="s">
        <v>99</v>
      </c>
      <c r="B28" s="86">
        <f t="shared" si="0"/>
        <v>-5236532.99</v>
      </c>
      <c r="C28" s="88"/>
      <c r="D28" s="82">
        <f>+'[1]Ejecucion Presupuestaria'!J87</f>
        <v>5236532.99</v>
      </c>
      <c r="E28" s="82"/>
      <c r="F28" s="82"/>
      <c r="H28" s="40"/>
      <c r="I28" s="40"/>
    </row>
    <row r="29" spans="1:9" x14ac:dyDescent="0.25">
      <c r="A29" s="89" t="s">
        <v>100</v>
      </c>
      <c r="B29" s="90">
        <f>SUM(B13:B28)</f>
        <v>18474843.259999998</v>
      </c>
      <c r="C29" s="91"/>
      <c r="D29" s="82"/>
      <c r="E29" s="82">
        <f>SUM(D22:D28)</f>
        <v>76738976.75</v>
      </c>
      <c r="F29" s="82"/>
      <c r="H29" s="40"/>
      <c r="I29" s="40"/>
    </row>
    <row r="30" spans="1:9" x14ac:dyDescent="0.25">
      <c r="A30" s="92"/>
      <c r="B30" s="93"/>
      <c r="C30" s="94"/>
      <c r="D30" s="82"/>
      <c r="E30" s="82"/>
      <c r="F30" s="82"/>
      <c r="H30" s="40"/>
      <c r="I30" s="40"/>
    </row>
    <row r="31" spans="1:9" x14ac:dyDescent="0.25">
      <c r="A31" s="95" t="s">
        <v>101</v>
      </c>
      <c r="B31" s="96"/>
      <c r="C31" s="97"/>
      <c r="D31" s="82"/>
      <c r="E31" s="82"/>
      <c r="F31" s="82"/>
      <c r="H31" s="40"/>
      <c r="I31" s="40"/>
    </row>
    <row r="32" spans="1:9" hidden="1" x14ac:dyDescent="0.25">
      <c r="A32" s="98" t="s">
        <v>102</v>
      </c>
      <c r="B32" s="86">
        <v>0</v>
      </c>
      <c r="C32" s="99"/>
      <c r="D32" s="82"/>
      <c r="E32" s="82"/>
      <c r="F32" s="82"/>
      <c r="H32" s="40"/>
      <c r="I32" s="40"/>
    </row>
    <row r="33" spans="1:9" hidden="1" x14ac:dyDescent="0.25">
      <c r="A33" s="85" t="s">
        <v>103</v>
      </c>
      <c r="B33" s="86">
        <v>0</v>
      </c>
      <c r="C33" s="99"/>
      <c r="D33" s="82"/>
      <c r="E33" s="82"/>
      <c r="F33" s="82"/>
      <c r="H33" s="40"/>
      <c r="I33" s="40"/>
    </row>
    <row r="34" spans="1:9" ht="31.5" hidden="1" x14ac:dyDescent="0.25">
      <c r="A34" s="85" t="s">
        <v>104</v>
      </c>
      <c r="B34" s="86">
        <v>0</v>
      </c>
      <c r="C34" s="99"/>
      <c r="D34" s="82"/>
      <c r="E34" s="82"/>
      <c r="F34" s="82"/>
      <c r="H34" s="40"/>
      <c r="I34" s="40"/>
    </row>
    <row r="35" spans="1:9" ht="31.5" hidden="1" x14ac:dyDescent="0.25">
      <c r="A35" s="85" t="s">
        <v>105</v>
      </c>
      <c r="B35" s="86">
        <v>0</v>
      </c>
      <c r="C35" s="99"/>
      <c r="D35" s="82"/>
      <c r="E35" s="82"/>
      <c r="F35" s="82"/>
      <c r="H35" s="40"/>
      <c r="I35" s="40"/>
    </row>
    <row r="36" spans="1:9" ht="31.5" hidden="1" x14ac:dyDescent="0.25">
      <c r="A36" s="85" t="s">
        <v>106</v>
      </c>
      <c r="B36" s="86">
        <v>0</v>
      </c>
      <c r="C36" s="99"/>
      <c r="D36" s="82"/>
      <c r="E36" s="82"/>
      <c r="F36" s="82"/>
      <c r="H36" s="40"/>
      <c r="I36" s="40"/>
    </row>
    <row r="37" spans="1:9" hidden="1" x14ac:dyDescent="0.25">
      <c r="A37" s="85" t="s">
        <v>91</v>
      </c>
      <c r="B37" s="86">
        <v>0</v>
      </c>
      <c r="C37" s="99"/>
      <c r="D37" s="82"/>
      <c r="E37" s="82"/>
      <c r="F37" s="82"/>
      <c r="H37" s="40"/>
      <c r="I37" s="40"/>
    </row>
    <row r="38" spans="1:9" x14ac:dyDescent="0.25">
      <c r="A38" s="85" t="s">
        <v>107</v>
      </c>
      <c r="B38" s="86">
        <f>+C38-D38</f>
        <v>-1935775.62</v>
      </c>
      <c r="D38" s="82">
        <f>+'[1]Ejecucion Presupuestaria'!Q9</f>
        <v>1935775.62</v>
      </c>
      <c r="E38" s="82"/>
      <c r="F38" s="100"/>
      <c r="G38" s="101"/>
      <c r="H38" s="101"/>
      <c r="I38" s="40"/>
    </row>
    <row r="39" spans="1:9" ht="31.5" hidden="1" x14ac:dyDescent="0.25">
      <c r="A39" s="85" t="s">
        <v>108</v>
      </c>
      <c r="B39" s="86">
        <v>0</v>
      </c>
      <c r="C39" s="28"/>
      <c r="D39" s="82"/>
      <c r="E39" s="82"/>
      <c r="F39" s="82"/>
      <c r="H39" s="40"/>
      <c r="I39" s="40"/>
    </row>
    <row r="40" spans="1:9" ht="31.5" hidden="1" x14ac:dyDescent="0.25">
      <c r="A40" s="85" t="s">
        <v>109</v>
      </c>
      <c r="B40" s="86">
        <v>0</v>
      </c>
      <c r="C40" s="28"/>
      <c r="D40" s="82"/>
      <c r="E40" s="82"/>
      <c r="F40" s="82"/>
      <c r="H40" s="40"/>
      <c r="I40" s="40"/>
    </row>
    <row r="41" spans="1:9" ht="31.5" hidden="1" x14ac:dyDescent="0.25">
      <c r="A41" s="85" t="s">
        <v>110</v>
      </c>
      <c r="B41" s="86">
        <v>0</v>
      </c>
      <c r="C41" s="28"/>
      <c r="D41" s="82"/>
      <c r="E41" s="82"/>
      <c r="F41" s="82"/>
      <c r="H41" s="40"/>
      <c r="I41" s="40"/>
    </row>
    <row r="42" spans="1:9" ht="31.5" hidden="1" x14ac:dyDescent="0.25">
      <c r="A42" s="85" t="s">
        <v>111</v>
      </c>
      <c r="B42" s="86">
        <v>0</v>
      </c>
      <c r="C42" s="28"/>
      <c r="D42" s="82"/>
      <c r="E42" s="82"/>
      <c r="F42" s="82"/>
      <c r="H42" s="40"/>
      <c r="I42" s="40"/>
    </row>
    <row r="43" spans="1:9" hidden="1" x14ac:dyDescent="0.25">
      <c r="A43" s="85" t="s">
        <v>112</v>
      </c>
      <c r="B43" s="86">
        <v>0</v>
      </c>
      <c r="C43" s="28"/>
      <c r="D43" s="82"/>
      <c r="E43" s="82"/>
      <c r="F43" s="82"/>
      <c r="H43" s="40"/>
      <c r="I43" s="40"/>
    </row>
    <row r="44" spans="1:9" hidden="1" x14ac:dyDescent="0.25">
      <c r="A44" s="85" t="s">
        <v>99</v>
      </c>
      <c r="B44" s="102">
        <v>0</v>
      </c>
      <c r="C44" s="103"/>
      <c r="D44" s="82"/>
      <c r="E44" s="82"/>
      <c r="F44" s="82"/>
      <c r="H44" s="40"/>
      <c r="I44" s="40"/>
    </row>
    <row r="45" spans="1:9" x14ac:dyDescent="0.25">
      <c r="A45" s="95" t="s">
        <v>113</v>
      </c>
      <c r="B45" s="104">
        <f>SUM(B32:B44)</f>
        <v>-1935775.62</v>
      </c>
      <c r="C45" s="105"/>
      <c r="D45" s="82"/>
      <c r="E45" s="82"/>
      <c r="F45" s="82"/>
      <c r="H45" s="40"/>
      <c r="I45" s="40"/>
    </row>
    <row r="46" spans="1:9" x14ac:dyDescent="0.25">
      <c r="A46" s="92"/>
      <c r="B46" s="93"/>
      <c r="C46" s="106"/>
      <c r="D46" s="82">
        <f>SUM(D22:D45)</f>
        <v>78674752.370000005</v>
      </c>
      <c r="E46" s="82"/>
      <c r="F46" s="82"/>
      <c r="H46" s="40"/>
      <c r="I46" s="40"/>
    </row>
    <row r="47" spans="1:9" x14ac:dyDescent="0.25">
      <c r="A47" s="95" t="s">
        <v>114</v>
      </c>
      <c r="B47" s="96"/>
      <c r="C47" s="97"/>
      <c r="D47" s="82">
        <f>+'[1]Ejecucion Presupuestaria'!Q10</f>
        <v>78674752.370000005</v>
      </c>
      <c r="E47" s="82"/>
      <c r="F47" s="82"/>
      <c r="H47" s="40"/>
      <c r="I47" s="40"/>
    </row>
    <row r="48" spans="1:9" hidden="1" x14ac:dyDescent="0.25">
      <c r="A48" s="85" t="s">
        <v>115</v>
      </c>
      <c r="B48" s="86">
        <v>0</v>
      </c>
      <c r="C48" s="97"/>
      <c r="D48" s="82"/>
      <c r="E48" s="82"/>
      <c r="F48" s="82"/>
      <c r="H48" s="40"/>
      <c r="I48" s="40"/>
    </row>
    <row r="49" spans="1:9" hidden="1" x14ac:dyDescent="0.25">
      <c r="A49" s="85" t="s">
        <v>116</v>
      </c>
      <c r="B49" s="86">
        <v>0</v>
      </c>
      <c r="C49" s="97"/>
      <c r="D49" s="82"/>
      <c r="E49" s="82"/>
      <c r="F49" s="82"/>
      <c r="H49" s="40"/>
      <c r="I49" s="40"/>
    </row>
    <row r="50" spans="1:9" hidden="1" x14ac:dyDescent="0.25">
      <c r="A50" s="85" t="s">
        <v>117</v>
      </c>
      <c r="B50" s="86">
        <v>0</v>
      </c>
      <c r="C50" s="97"/>
      <c r="D50" s="82"/>
      <c r="E50" s="82"/>
      <c r="F50" s="82"/>
      <c r="H50" s="40"/>
      <c r="I50" s="40"/>
    </row>
    <row r="51" spans="1:9" ht="31.5" hidden="1" x14ac:dyDescent="0.25">
      <c r="A51" s="85" t="s">
        <v>118</v>
      </c>
      <c r="B51" s="86">
        <v>0</v>
      </c>
      <c r="C51" s="97"/>
      <c r="D51" s="82"/>
      <c r="E51" s="82"/>
      <c r="F51" s="82"/>
      <c r="H51" s="40"/>
      <c r="I51" s="40"/>
    </row>
    <row r="52" spans="1:9" hidden="1" x14ac:dyDescent="0.25">
      <c r="A52" s="85" t="s">
        <v>91</v>
      </c>
      <c r="B52" s="86">
        <v>0</v>
      </c>
      <c r="C52" s="97"/>
      <c r="D52" s="82"/>
      <c r="E52" s="82"/>
      <c r="F52" s="82"/>
      <c r="H52" s="40"/>
      <c r="I52" s="40"/>
    </row>
    <row r="53" spans="1:9" ht="31.5" hidden="1" x14ac:dyDescent="0.25">
      <c r="A53" s="85" t="s">
        <v>119</v>
      </c>
      <c r="B53" s="86">
        <v>0</v>
      </c>
      <c r="C53" s="97"/>
      <c r="D53" s="82"/>
      <c r="E53" s="82"/>
      <c r="F53" s="82"/>
      <c r="H53" s="40"/>
      <c r="I53" s="40"/>
    </row>
    <row r="54" spans="1:9" ht="31.5" hidden="1" x14ac:dyDescent="0.25">
      <c r="A54" s="85" t="s">
        <v>120</v>
      </c>
      <c r="B54" s="86">
        <v>0</v>
      </c>
      <c r="C54" s="97"/>
      <c r="D54" s="82"/>
      <c r="E54" s="82"/>
      <c r="F54" s="82"/>
      <c r="H54" s="40"/>
      <c r="I54" s="40"/>
    </row>
    <row r="55" spans="1:9" hidden="1" x14ac:dyDescent="0.25">
      <c r="A55" s="85" t="s">
        <v>121</v>
      </c>
      <c r="B55" s="86">
        <v>0</v>
      </c>
      <c r="C55" s="97"/>
      <c r="D55" s="82"/>
      <c r="E55" s="82"/>
      <c r="F55" s="82"/>
      <c r="H55" s="40"/>
      <c r="I55" s="40"/>
    </row>
    <row r="56" spans="1:9" hidden="1" x14ac:dyDescent="0.25">
      <c r="A56" s="85" t="s">
        <v>122</v>
      </c>
      <c r="B56" s="86">
        <v>0</v>
      </c>
      <c r="C56" s="97"/>
      <c r="D56" s="82"/>
      <c r="E56" s="82"/>
      <c r="F56" s="82"/>
      <c r="H56" s="40"/>
      <c r="I56" s="40"/>
    </row>
    <row r="57" spans="1:9" ht="31.5" hidden="1" x14ac:dyDescent="0.25">
      <c r="A57" s="85" t="s">
        <v>123</v>
      </c>
      <c r="B57" s="86">
        <v>0</v>
      </c>
      <c r="C57" s="97"/>
      <c r="D57" s="82"/>
      <c r="E57" s="82"/>
      <c r="F57" s="82"/>
      <c r="H57" s="40"/>
      <c r="I57" s="40"/>
    </row>
    <row r="58" spans="1:9" hidden="1" x14ac:dyDescent="0.25">
      <c r="A58" s="85" t="s">
        <v>124</v>
      </c>
      <c r="B58" s="102">
        <v>0</v>
      </c>
      <c r="C58" s="97"/>
      <c r="D58" s="82"/>
      <c r="E58" s="82"/>
      <c r="F58" s="82"/>
      <c r="H58" s="40"/>
      <c r="I58" s="40"/>
    </row>
    <row r="59" spans="1:9" x14ac:dyDescent="0.25">
      <c r="A59" s="95" t="s">
        <v>125</v>
      </c>
      <c r="B59" s="90">
        <f>+B48+B49+B50+B51+B52-B53-B54-B55-B56-B57-B58</f>
        <v>0</v>
      </c>
      <c r="C59" s="97"/>
      <c r="D59" s="82">
        <f>+D46-D47</f>
        <v>0</v>
      </c>
      <c r="E59" s="82"/>
      <c r="F59" s="82"/>
      <c r="H59" s="40"/>
      <c r="I59" s="40"/>
    </row>
    <row r="60" spans="1:9" x14ac:dyDescent="0.25">
      <c r="A60" s="92"/>
      <c r="B60" s="40"/>
      <c r="C60" s="97"/>
      <c r="D60" s="82"/>
      <c r="E60" s="82"/>
      <c r="F60" s="82"/>
      <c r="H60" s="40"/>
      <c r="I60" s="40"/>
    </row>
    <row r="61" spans="1:9" ht="31.5" x14ac:dyDescent="0.25">
      <c r="A61" s="85" t="s">
        <v>126</v>
      </c>
      <c r="B61" s="86">
        <f>+B29+B45</f>
        <v>16539067.639999997</v>
      </c>
      <c r="C61" s="97"/>
      <c r="D61" s="82"/>
      <c r="E61" s="82"/>
      <c r="F61" s="82"/>
      <c r="H61" s="40"/>
      <c r="I61" s="40"/>
    </row>
    <row r="62" spans="1:9" x14ac:dyDescent="0.25">
      <c r="A62" s="85" t="s">
        <v>127</v>
      </c>
      <c r="B62" s="102">
        <f>+'[1]Efectivo y Equivalente a efecti'!Q26</f>
        <v>87037018.160000011</v>
      </c>
      <c r="C62" s="97"/>
      <c r="D62" s="82" t="s">
        <v>128</v>
      </c>
      <c r="E62" s="82"/>
      <c r="F62" s="82"/>
      <c r="H62" s="40"/>
      <c r="I62" s="40"/>
    </row>
    <row r="63" spans="1:9" x14ac:dyDescent="0.25">
      <c r="A63" s="89" t="s">
        <v>129</v>
      </c>
      <c r="B63" s="90">
        <f>B61+B62</f>
        <v>103576085.80000001</v>
      </c>
      <c r="C63" s="97"/>
      <c r="D63" s="82" t="s">
        <v>130</v>
      </c>
      <c r="E63" s="82"/>
      <c r="F63" s="82"/>
      <c r="H63" s="40"/>
      <c r="I63" s="40"/>
    </row>
    <row r="64" spans="1:9" x14ac:dyDescent="0.25">
      <c r="A64" s="30"/>
      <c r="B64" s="40"/>
      <c r="C64" s="97"/>
      <c r="D64" s="82"/>
      <c r="E64" s="107"/>
      <c r="F64" s="82"/>
      <c r="H64" s="40"/>
      <c r="I64" s="40"/>
    </row>
    <row r="65" spans="1:9" x14ac:dyDescent="0.25">
      <c r="A65" s="30"/>
      <c r="B65" s="32"/>
      <c r="C65" s="97"/>
      <c r="D65" s="108"/>
      <c r="E65" s="109"/>
      <c r="F65" s="82"/>
      <c r="H65" s="40"/>
      <c r="I65" s="40"/>
    </row>
    <row r="66" spans="1:9" x14ac:dyDescent="0.25">
      <c r="A66" s="30"/>
      <c r="B66" s="40"/>
      <c r="C66" s="97"/>
      <c r="D66" s="82"/>
      <c r="E66" s="109"/>
      <c r="F66" s="82"/>
      <c r="H66" s="40"/>
      <c r="I66" s="40"/>
    </row>
    <row r="67" spans="1:9" x14ac:dyDescent="0.25">
      <c r="A67" s="30"/>
      <c r="B67" s="110"/>
      <c r="C67" s="97"/>
      <c r="D67" s="82"/>
      <c r="E67" s="109"/>
      <c r="F67" s="82"/>
      <c r="H67" s="40"/>
      <c r="I67" s="40"/>
    </row>
    <row r="68" spans="1:9" x14ac:dyDescent="0.25">
      <c r="B68" s="40"/>
      <c r="C68" s="97"/>
      <c r="D68" s="82"/>
      <c r="E68" s="109"/>
      <c r="F68" s="82"/>
      <c r="H68" s="40"/>
      <c r="I68" s="40"/>
    </row>
    <row r="69" spans="1:9" x14ac:dyDescent="0.25">
      <c r="B69" s="40"/>
      <c r="C69" s="97"/>
      <c r="E69" s="111"/>
      <c r="H69" s="40"/>
      <c r="I69" s="40"/>
    </row>
    <row r="70" spans="1:9" x14ac:dyDescent="0.25">
      <c r="B70" s="40"/>
      <c r="H70" s="40"/>
      <c r="I70" s="40"/>
    </row>
    <row r="72" spans="1:9" x14ac:dyDescent="0.25">
      <c r="A72" s="42" t="s">
        <v>53</v>
      </c>
    </row>
    <row r="73" spans="1:9" x14ac:dyDescent="0.25">
      <c r="A73" s="43" t="s">
        <v>54</v>
      </c>
    </row>
  </sheetData>
  <mergeCells count="4">
    <mergeCell ref="A6:C6"/>
    <mergeCell ref="A7:C7"/>
    <mergeCell ref="A8:C8"/>
    <mergeCell ref="A9:C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Balance General</vt:lpstr>
      <vt:lpstr>Estado de Rendimiento</vt:lpstr>
      <vt:lpstr>Estado Flujo de Efectivo</vt:lpstr>
      <vt:lpstr>'Balance General'!Área_de_impresión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2024-11-06T13:20:58Z</cp:lastPrinted>
  <dcterms:created xsi:type="dcterms:W3CDTF">2024-11-05T18:28:26Z</dcterms:created>
  <dcterms:modified xsi:type="dcterms:W3CDTF">2024-11-06T16:41:14Z</dcterms:modified>
</cp:coreProperties>
</file>