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1 - Noviembre\Excell\"/>
    </mc:Choice>
  </mc:AlternateContent>
  <bookViews>
    <workbookView xWindow="0" yWindow="0" windowWidth="20490" windowHeight="7755" activeTab="2"/>
  </bookViews>
  <sheets>
    <sheet name="BALANCE GENERAL" sheetId="1" r:id="rId1"/>
    <sheet name="ESTADO DE RENDIMIENTO" sheetId="2" r:id="rId2"/>
    <sheet name="ESTADO DE FLUJO DE EFECTIVO" sheetId="3" r:id="rId3"/>
  </sheets>
  <externalReferences>
    <externalReference r:id="rId4"/>
    <externalReference r:id="rId5"/>
  </externalReferences>
  <definedNames>
    <definedName name="_xlnm.Print_Area" localSheetId="0">'BALANCE GENERAL'!$A$1:$E$78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3" l="1"/>
  <c r="C56" i="3"/>
  <c r="F44" i="3"/>
  <c r="E44" i="3"/>
  <c r="E35" i="3"/>
  <c r="C35" i="3"/>
  <c r="C42" i="3" s="1"/>
  <c r="E25" i="3"/>
  <c r="C25" i="3" s="1"/>
  <c r="C24" i="3"/>
  <c r="C23" i="3"/>
  <c r="E22" i="3"/>
  <c r="C22" i="3" s="1"/>
  <c r="H21" i="3"/>
  <c r="C21" i="3"/>
  <c r="H20" i="3"/>
  <c r="H22" i="3" s="1"/>
  <c r="E20" i="3"/>
  <c r="C20" i="3"/>
  <c r="H19" i="3"/>
  <c r="H23" i="3" s="1"/>
  <c r="E19" i="3"/>
  <c r="E43" i="3" s="1"/>
  <c r="E56" i="3" s="1"/>
  <c r="E17" i="3"/>
  <c r="C17" i="3" s="1"/>
  <c r="F13" i="3"/>
  <c r="E13" i="3"/>
  <c r="E57" i="3" s="1"/>
  <c r="D13" i="3"/>
  <c r="C13" i="3"/>
  <c r="G13" i="3" s="1"/>
  <c r="F12" i="3"/>
  <c r="F14" i="3" s="1"/>
  <c r="E12" i="3"/>
  <c r="D12" i="3"/>
  <c r="C12" i="3"/>
  <c r="G12" i="3" l="1"/>
  <c r="C19" i="3"/>
  <c r="C26" i="3" s="1"/>
  <c r="C58" i="3" s="1"/>
  <c r="C60" i="3" l="1"/>
  <c r="F58" i="3"/>
  <c r="F15" i="3"/>
  <c r="D33" i="2" l="1"/>
  <c r="D34" i="2" s="1"/>
  <c r="C28" i="2"/>
  <c r="C27" i="2" s="1"/>
  <c r="C25" i="2"/>
  <c r="C24" i="2"/>
  <c r="C22" i="2"/>
  <c r="C18" i="2"/>
  <c r="D17" i="2"/>
  <c r="C17" i="2"/>
  <c r="D16" i="2"/>
  <c r="C16" i="2"/>
  <c r="C19" i="2" s="1"/>
  <c r="C29" i="2" l="1"/>
  <c r="C35" i="2" s="1"/>
  <c r="D35" i="2" s="1"/>
  <c r="K1048576" i="1" l="1"/>
  <c r="J1048576" i="1"/>
  <c r="I1048576" i="1"/>
  <c r="C64" i="1"/>
  <c r="C63" i="1"/>
  <c r="C66" i="1" s="1"/>
  <c r="C61" i="1"/>
  <c r="C56" i="1"/>
  <c r="C47" i="1"/>
  <c r="C39" i="1"/>
  <c r="C33" i="1"/>
  <c r="C31" i="1"/>
  <c r="C30" i="1"/>
  <c r="C21" i="1"/>
  <c r="C20" i="1"/>
  <c r="C19" i="1"/>
  <c r="C16" i="1"/>
  <c r="C23" i="1" l="1"/>
  <c r="C35" i="1" s="1"/>
  <c r="C58" i="1"/>
  <c r="C67" i="1" s="1"/>
</calcChain>
</file>

<file path=xl/sharedStrings.xml><?xml version="1.0" encoding="utf-8"?>
<sst xmlns="http://schemas.openxmlformats.org/spreadsheetml/2006/main" count="140" uniqueCount="128">
  <si>
    <t>SERVICIO NACIONAL DE SALUD</t>
  </si>
  <si>
    <t>HOSPITAL TRAUMATOLOGICO DR. NEY ARIAS LORA</t>
  </si>
  <si>
    <t xml:space="preserve"> Balance General</t>
  </si>
  <si>
    <t xml:space="preserve"> Al _30__de_Noviembre  _del__2023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</si>
  <si>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</si>
  <si>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</si>
  <si>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</si>
  <si>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</si>
  <si>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</si>
  <si>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</si>
  <si>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</si>
  <si>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</si>
  <si>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</si>
  <si>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</si>
  <si>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</si>
  <si>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</si>
  <si>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</si>
  <si>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</si>
  <si>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</si>
  <si>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</si>
  <si>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</si>
  <si>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</si>
  <si>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</si>
  <si>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</si>
  <si>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</si>
  <si>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</si>
  <si>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</si>
  <si>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</si>
  <si>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</si>
  <si>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</si>
  <si>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</si>
  <si>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</si>
  <si>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</si>
  <si>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</si>
  <si>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</si>
  <si>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</si>
  <si>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</si>
  <si>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</si>
  <si>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</si>
  <si>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</si>
  <si>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</si>
  <si>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</si>
  <si>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</si>
  <si>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</si>
  <si>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</si>
  <si>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</si>
  <si>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</si>
  <si>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</si>
  <si>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</si>
  <si>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</si>
  <si>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</si>
  <si>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</si>
  <si>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</si>
  <si>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</si>
  <si>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</si>
  <si>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Estado de Rendimiento Financiero</t>
  </si>
  <si>
    <t xml:space="preserve"> Al _30__de_ Noviembre  _del__2023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</si>
  <si>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</si>
  <si>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</si>
  <si>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</si>
  <si>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</si>
  <si>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</si>
  <si>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</si>
  <si>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</si>
  <si>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</si>
  <si>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</si>
  <si>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</si>
  <si>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</si>
  <si>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</si>
  <si>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</si>
  <si>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</si>
  <si>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</si>
  <si>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</si>
  <si>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</si>
  <si>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</si>
  <si>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</si>
  <si>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</si>
  <si>
    <t>Hospital Traumatologico Dr. Ney Arias Lora</t>
  </si>
  <si>
    <t>Estado de Flujo de Efectivo</t>
  </si>
  <si>
    <t>Del Ejercicio Terminado  al 30 de Noviembre   2023</t>
  </si>
  <si>
    <t>(Valores en RD$)</t>
  </si>
  <si>
    <t>Flujo de efectivo procedentes de actividades operativas</t>
  </si>
  <si>
    <t>Cobros impuestos</t>
  </si>
  <si>
    <t>Contribuciones de la seguridad social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</si>
  <si>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</si>
  <si>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</si>
  <si>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</si>
  <si>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</si>
  <si>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</si>
  <si>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</si>
  <si>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</si>
  <si>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</si>
  <si>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</si>
  <si>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</si>
  <si>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</si>
  <si>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>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</si>
  <si>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</si>
  <si>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</si>
  <si>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</si>
  <si>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</si>
  <si>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</si>
  <si>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</si>
  <si>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</si>
  <si>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</si>
  <si>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</si>
  <si>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</si>
  <si>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</si>
  <si>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</si>
  <si>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</si>
  <si>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</si>
  <si>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</si>
  <si>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</si>
  <si>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</si>
  <si>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</si>
  <si>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</si>
  <si>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</si>
  <si>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</si>
  <si>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</si>
  <si>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</si>
  <si>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</si>
  <si>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</si>
  <si>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</si>
  <si>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</si>
  <si>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</si>
  <si>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</si>
  <si>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resultadomes anterior</t>
  </si>
  <si>
    <t>Efectivo y equivalentes al efectivo al final del periodo</t>
  </si>
  <si>
    <t>resultado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</si>
</sst>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  <numFmt numFmtId="166" formatCode="_-* #,##0.0000\ _€_-;\-* #,##0.00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b/>
      <sz val="15"/>
      <color rgb="FF00B050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3" fillId="0" borderId="0" xfId="0" applyNumberFormat="1" applyFont="1"/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43" fontId="11" fillId="0" borderId="0" xfId="0" applyNumberFormat="1" applyFont="1"/>
    <xf numFmtId="43" fontId="10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13" fillId="0" borderId="0" xfId="0" applyNumberFormat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0" xfId="0" applyFont="1"/>
    <xf numFmtId="43" fontId="9" fillId="0" borderId="3" xfId="0" applyNumberFormat="1" applyFont="1" applyBorder="1" applyAlignment="1">
      <alignment horizontal="center" vertical="center" wrapText="1"/>
    </xf>
    <xf numFmtId="43" fontId="14" fillId="0" borderId="0" xfId="0" applyNumberFormat="1" applyFont="1"/>
    <xf numFmtId="43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5" fillId="0" borderId="0" xfId="0" applyFont="1"/>
    <xf numFmtId="4" fontId="9" fillId="0" borderId="0" xfId="0" applyNumberFormat="1" applyFont="1" applyAlignment="1">
      <alignment horizontal="right" vertical="center" wrapText="1"/>
    </xf>
    <xf numFmtId="43" fontId="15" fillId="0" borderId="0" xfId="1" applyFont="1"/>
    <xf numFmtId="164" fontId="9" fillId="0" borderId="3" xfId="1" applyNumberFormat="1" applyFont="1" applyBorder="1" applyAlignment="1">
      <alignment horizontal="right" vertical="center" wrapText="1"/>
    </xf>
    <xf numFmtId="165" fontId="3" fillId="0" borderId="0" xfId="0" applyNumberFormat="1" applyFont="1"/>
    <xf numFmtId="43" fontId="14" fillId="0" borderId="0" xfId="1" applyFont="1"/>
    <xf numFmtId="43" fontId="14" fillId="0" borderId="0" xfId="1" applyFont="1" applyAlignment="1">
      <alignment horizontal="right"/>
    </xf>
    <xf numFmtId="166" fontId="14" fillId="0" borderId="0" xfId="1" applyNumberFormat="1" applyFont="1"/>
    <xf numFmtId="0" fontId="1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43" fontId="1" fillId="0" borderId="0" xfId="1" applyFont="1" applyFill="1" applyAlignment="1">
      <alignment vertical="center"/>
    </xf>
    <xf numFmtId="43" fontId="0" fillId="0" borderId="0" xfId="1" applyFont="1" applyFill="1" applyBorder="1" applyAlignment="1">
      <alignment vertical="center"/>
    </xf>
    <xf numFmtId="43" fontId="17" fillId="0" borderId="0" xfId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43" fontId="19" fillId="0" borderId="0" xfId="1" applyFont="1" applyFill="1" applyAlignment="1">
      <alignment horizontal="center" vertical="center"/>
    </xf>
    <xf numFmtId="43" fontId="20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9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21" fillId="0" borderId="0" xfId="1" applyFont="1" applyFill="1" applyAlignment="1">
      <alignment vertical="center"/>
    </xf>
    <xf numFmtId="43" fontId="3" fillId="0" borderId="0" xfId="1" applyFont="1" applyFill="1"/>
    <xf numFmtId="43" fontId="22" fillId="0" borderId="0" xfId="1" applyFont="1" applyFill="1"/>
    <xf numFmtId="43" fontId="23" fillId="0" borderId="0" xfId="1" applyFont="1" applyFill="1"/>
    <xf numFmtId="43" fontId="23" fillId="0" borderId="0" xfId="1" applyFont="1"/>
    <xf numFmtId="0" fontId="9" fillId="0" borderId="0" xfId="0" applyFont="1" applyAlignment="1">
      <alignment horizontal="left" vertical="center"/>
    </xf>
    <xf numFmtId="43" fontId="14" fillId="0" borderId="0" xfId="1" applyFont="1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24" fillId="0" borderId="0" xfId="1" applyFont="1" applyFill="1"/>
    <xf numFmtId="4" fontId="9" fillId="0" borderId="3" xfId="0" applyNumberFormat="1" applyFont="1" applyBorder="1" applyAlignment="1">
      <alignment horizontal="center" vertical="center"/>
    </xf>
    <xf numFmtId="43" fontId="25" fillId="0" borderId="0" xfId="1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43" fontId="10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 indent="5"/>
    </xf>
    <xf numFmtId="164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3" fontId="15" fillId="0" borderId="0" xfId="1" applyFont="1" applyFill="1"/>
    <xf numFmtId="0" fontId="3" fillId="0" borderId="0" xfId="0" applyFont="1" applyAlignment="1">
      <alignment vertical="center"/>
    </xf>
    <xf numFmtId="0" fontId="23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26" fillId="0" borderId="0" xfId="1" applyNumberFormat="1" applyFont="1" applyAlignment="1">
      <alignment horizontal="center" vertical="center" wrapText="1"/>
    </xf>
    <xf numFmtId="41" fontId="26" fillId="0" borderId="0" xfId="1" applyNumberFormat="1" applyFont="1" applyAlignment="1">
      <alignment horizontal="center" vertical="center" wrapText="1"/>
    </xf>
    <xf numFmtId="43" fontId="23" fillId="0" borderId="0" xfId="0" applyNumberFormat="1" applyFont="1"/>
    <xf numFmtId="43" fontId="9" fillId="0" borderId="3" xfId="1" applyFont="1" applyBorder="1" applyAlignment="1">
      <alignment horizontal="center" vertical="center" wrapText="1"/>
    </xf>
    <xf numFmtId="43" fontId="2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3" fontId="3" fillId="0" borderId="0" xfId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10" fillId="0" borderId="0" xfId="1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43" fontId="23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43" fontId="26" fillId="0" borderId="0" xfId="0" applyNumberFormat="1" applyFont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26" fillId="0" borderId="0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27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43" fontId="26" fillId="0" borderId="0" xfId="1" applyFont="1" applyBorder="1" applyAlignment="1">
      <alignment horizontal="right" vertical="center" wrapText="1"/>
    </xf>
    <xf numFmtId="4" fontId="1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84365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2721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1577975</xdr:colOff>
      <xdr:row>68</xdr:row>
      <xdr:rowOff>117475</xdr:rowOff>
    </xdr:from>
    <xdr:to>
      <xdr:col>4</xdr:col>
      <xdr:colOff>584200</xdr:colOff>
      <xdr:row>76</xdr:row>
      <xdr:rowOff>127000</xdr:rowOff>
    </xdr:to>
    <xdr:pic>
      <xdr:nvPicPr>
        <xdr:cNvPr id="3" name="Picture 5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550" y="9271000"/>
          <a:ext cx="18351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84365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2721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1952625</xdr:colOff>
      <xdr:row>3</xdr:row>
      <xdr:rowOff>104775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9526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830036</xdr:colOff>
      <xdr:row>0</xdr:row>
      <xdr:rowOff>27214</xdr:rowOff>
    </xdr:from>
    <xdr:to>
      <xdr:col>3</xdr:col>
      <xdr:colOff>830036</xdr:colOff>
      <xdr:row>2</xdr:row>
      <xdr:rowOff>103415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236" y="27214"/>
          <a:ext cx="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46</xdr:row>
      <xdr:rowOff>190500</xdr:rowOff>
    </xdr:from>
    <xdr:to>
      <xdr:col>4</xdr:col>
      <xdr:colOff>1292225</xdr:colOff>
      <xdr:row>55</xdr:row>
      <xdr:rowOff>0</xdr:rowOff>
    </xdr:to>
    <xdr:pic>
      <xdr:nvPicPr>
        <xdr:cNvPr id="3" name="Picture 5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9401175"/>
          <a:ext cx="18732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76200</xdr:rowOff>
    </xdr:from>
    <xdr:to>
      <xdr:col>1</xdr:col>
      <xdr:colOff>1857375</xdr:colOff>
      <xdr:row>3</xdr:row>
      <xdr:rowOff>180975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200"/>
          <a:ext cx="18097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65</xdr:row>
      <xdr:rowOff>34925</xdr:rowOff>
    </xdr:from>
    <xdr:to>
      <xdr:col>3</xdr:col>
      <xdr:colOff>1203324</xdr:colOff>
      <xdr:row>69</xdr:row>
      <xdr:rowOff>168275</xdr:rowOff>
    </xdr:to>
    <xdr:pic>
      <xdr:nvPicPr>
        <xdr:cNvPr id="2" name="Picture 5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425" y="8836025"/>
          <a:ext cx="1114424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219075</xdr:colOff>
      <xdr:row>0</xdr:row>
      <xdr:rowOff>152400</xdr:rowOff>
    </xdr:from>
    <xdr:to>
      <xdr:col>1</xdr:col>
      <xdr:colOff>1047750</xdr:colOff>
      <xdr:row>3</xdr:row>
      <xdr:rowOff>114300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15906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Estados%20Financieros\A&#241;o%202023\Noviembre%202023\Estados%20Financieros%20%20Nov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Pagos Anticipados "/>
      <sheetName val="Activo Fijo"/>
      <sheetName val="Cuentas Por Pagar"/>
      <sheetName val="Ejecucion Presupuestaria"/>
      <sheetName val="Hoja4"/>
      <sheetName val="NOTAS 7 AL 48 "/>
      <sheetName val="NOTA PPE"/>
    </sheetNames>
    <sheetDataSet>
      <sheetData sheetId="0" refreshError="1"/>
      <sheetData sheetId="1" refreshError="1">
        <row r="35">
          <cell r="B35">
            <v>5744849.4983333498</v>
          </cell>
        </row>
      </sheetData>
      <sheetData sheetId="2" refreshError="1">
        <row r="56">
          <cell r="B56">
            <v>2365679.5800000168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5">
          <cell r="C25">
            <v>67158776.989999995</v>
          </cell>
        </row>
        <row r="37">
          <cell r="R37">
            <v>64793097.410000004</v>
          </cell>
        </row>
      </sheetData>
      <sheetData sheetId="12" refreshError="1">
        <row r="19">
          <cell r="D19">
            <v>418695750.81999999</v>
          </cell>
        </row>
      </sheetData>
      <sheetData sheetId="13" refreshError="1">
        <row r="22">
          <cell r="C22">
            <v>142198241.39000002</v>
          </cell>
        </row>
      </sheetData>
      <sheetData sheetId="14" refreshError="1">
        <row r="21">
          <cell r="K21">
            <v>1039904.8283333333</v>
          </cell>
          <cell r="L21">
            <v>278311.5116666666</v>
          </cell>
        </row>
      </sheetData>
      <sheetData sheetId="15" refreshError="1">
        <row r="21">
          <cell r="D21">
            <v>80508360.540000007</v>
          </cell>
        </row>
        <row r="23">
          <cell r="D23">
            <v>2074685.75</v>
          </cell>
        </row>
      </sheetData>
      <sheetData sheetId="16" refreshError="1"/>
      <sheetData sheetId="17" refreshError="1">
        <row r="6">
          <cell r="Q6">
            <v>89463244.909999982</v>
          </cell>
        </row>
        <row r="7">
          <cell r="Q7">
            <v>3774525.7699999996</v>
          </cell>
        </row>
        <row r="8">
          <cell r="Q8">
            <v>24251755.75</v>
          </cell>
        </row>
        <row r="9">
          <cell r="Q9">
            <v>5732167.1799999997</v>
          </cell>
        </row>
        <row r="10">
          <cell r="Q10">
            <v>123221693.60999998</v>
          </cell>
        </row>
        <row r="13">
          <cell r="J13">
            <v>29799.54</v>
          </cell>
        </row>
        <row r="14">
          <cell r="G14">
            <v>79725480.36999999</v>
          </cell>
        </row>
        <row r="15">
          <cell r="G15">
            <v>45832093.280000001</v>
          </cell>
        </row>
        <row r="16">
          <cell r="J16">
            <v>125587373.19</v>
          </cell>
        </row>
        <row r="23">
          <cell r="J23">
            <v>123221693.60999998</v>
          </cell>
        </row>
        <row r="24">
          <cell r="J24">
            <v>89463244.909999982</v>
          </cell>
        </row>
        <row r="25">
          <cell r="J25">
            <v>82654109.529999986</v>
          </cell>
        </row>
        <row r="83">
          <cell r="J83">
            <v>6223235.379999999</v>
          </cell>
        </row>
        <row r="187">
          <cell r="H187">
            <v>552.86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workbookViewId="0">
      <selection activeCell="B84" sqref="B84"/>
    </sheetView>
  </sheetViews>
  <sheetFormatPr baseColWidth="10" defaultColWidth="11.42578125" defaultRowHeight="15.75" x14ac:dyDescent="0.25"/>
  <cols>
    <col min="1" max="1" width="42.42578125" style="5" customWidth="1"/>
    <col min="2" max="2" width="20.85546875" style="5" customWidth="1"/>
    <col min="3" max="3" width="26" style="4" customWidth="1"/>
    <col min="4" max="4" width="16.42578125" style="5" bestFit="1" customWidth="1"/>
    <col min="5" max="6" width="18.5703125" style="4" bestFit="1" customWidth="1"/>
    <col min="7" max="7" width="14.42578125" style="4" bestFit="1" customWidth="1"/>
    <col min="8" max="8" width="16.85546875" style="4" bestFit="1" customWidth="1"/>
    <col min="9" max="9" width="16.28515625" style="4" bestFit="1" customWidth="1"/>
    <col min="10" max="10" width="12.140625" style="4" bestFit="1" customWidth="1"/>
    <col min="11" max="11" width="14.42578125" style="4" bestFit="1" customWidth="1"/>
    <col min="12" max="16384" width="11.42578125" style="5"/>
  </cols>
  <sheetData>
    <row r="1" spans="1:12" x14ac:dyDescent="0.25">
      <c r="A1" s="1"/>
      <c r="B1" s="2"/>
      <c r="C1" s="1"/>
      <c r="D1" s="3"/>
    </row>
    <row r="2" spans="1:12" x14ac:dyDescent="0.25">
      <c r="A2" s="1"/>
      <c r="B2" s="2"/>
      <c r="C2" s="1"/>
      <c r="D2" s="3"/>
    </row>
    <row r="3" spans="1:12" x14ac:dyDescent="0.25">
      <c r="A3" s="1"/>
      <c r="B3" s="2"/>
      <c r="C3" s="1"/>
      <c r="D3" s="3"/>
    </row>
    <row r="4" spans="1:12" ht="19.5" x14ac:dyDescent="0.25">
      <c r="A4" s="1"/>
      <c r="B4" s="6" t="s">
        <v>0</v>
      </c>
      <c r="C4" s="7"/>
      <c r="D4" s="3"/>
    </row>
    <row r="5" spans="1:12" ht="19.5" x14ac:dyDescent="0.25">
      <c r="A5" s="1"/>
      <c r="B5" s="8" t="s">
        <v>1</v>
      </c>
      <c r="C5" s="9"/>
      <c r="D5" s="3"/>
    </row>
    <row r="6" spans="1:12" ht="18.75" x14ac:dyDescent="0.25">
      <c r="B6" s="10"/>
      <c r="C6" s="11"/>
      <c r="D6" s="3"/>
    </row>
    <row r="7" spans="1:12" x14ac:dyDescent="0.25">
      <c r="A7" s="1"/>
      <c r="B7" s="12"/>
      <c r="C7" s="12"/>
      <c r="D7" s="3"/>
    </row>
    <row r="8" spans="1:12" ht="18" x14ac:dyDescent="0.25">
      <c r="A8" s="1"/>
      <c r="B8" s="13" t="s">
        <v>2</v>
      </c>
      <c r="C8" s="14"/>
      <c r="D8" s="3"/>
    </row>
    <row r="9" spans="1:12" ht="18" x14ac:dyDescent="0.25">
      <c r="A9" s="1"/>
      <c r="B9" s="13" t="s">
        <v>3</v>
      </c>
      <c r="C9" s="14"/>
      <c r="D9" s="3"/>
      <c r="L9" s="15"/>
    </row>
    <row r="10" spans="1:12" x14ac:dyDescent="0.25">
      <c r="A10" s="1"/>
      <c r="B10" s="12" t="s">
        <v>4</v>
      </c>
      <c r="C10" s="2"/>
      <c r="D10" s="3"/>
    </row>
    <row r="11" spans="1:12" x14ac:dyDescent="0.25">
      <c r="A11" s="1"/>
      <c r="B11" s="2"/>
      <c r="C11" s="16"/>
      <c r="D11" s="3"/>
    </row>
    <row r="12" spans="1:12" x14ac:dyDescent="0.25">
      <c r="A12" s="50"/>
      <c r="B12" s="50"/>
    </row>
    <row r="13" spans="1:12" ht="12.75" customHeight="1" x14ac:dyDescent="0.25">
      <c r="A13" s="17"/>
      <c r="B13" s="18"/>
    </row>
    <row r="14" spans="1:12" x14ac:dyDescent="0.25">
      <c r="A14" s="19" t="s">
        <v>5</v>
      </c>
      <c r="B14" s="17"/>
    </row>
    <row r="15" spans="1:12" x14ac:dyDescent="0.25">
      <c r="A15" s="19" t="s">
        <v>6</v>
      </c>
      <c r="B15" s="17"/>
    </row>
    <row r="16" spans="1:12" x14ac:dyDescent="0.25">
      <c r="A16" s="20" t="s">
        <v>7</v>
      </c>
      <c r="C16" s="21">
        <f>+'[1]Efectivo y Equivalente a efecti'!C25</f>
        <v>67158776.989999995</v>
      </c>
    </row>
    <row r="17" spans="1:4" hidden="1" x14ac:dyDescent="0.25">
      <c r="A17" s="20" t="s">
        <v>8</v>
      </c>
      <c r="C17" s="22">
        <v>0</v>
      </c>
    </row>
    <row r="18" spans="1:4" ht="31.5" hidden="1" x14ac:dyDescent="0.25">
      <c r="A18" s="20" t="s">
        <v>9</v>
      </c>
      <c r="C18" s="22">
        <v>0</v>
      </c>
    </row>
    <row r="19" spans="1:4" x14ac:dyDescent="0.25">
      <c r="A19" s="20" t="s">
        <v>10</v>
      </c>
      <c r="C19" s="21">
        <f>+'[1]Cuentas Por Cobrar'!D19</f>
        <v>418695750.81999999</v>
      </c>
    </row>
    <row r="20" spans="1:4" x14ac:dyDescent="0.25">
      <c r="A20" s="20" t="s">
        <v>11</v>
      </c>
      <c r="C20" s="21">
        <f>+[1]Inventario!C22</f>
        <v>142198241.39000002</v>
      </c>
    </row>
    <row r="21" spans="1:4" x14ac:dyDescent="0.25">
      <c r="A21" s="20" t="s">
        <v>12</v>
      </c>
      <c r="C21" s="23">
        <f>'[1]Pagos Anticipados '!K21</f>
        <v>1039904.8283333333</v>
      </c>
    </row>
    <row r="22" spans="1:4" hidden="1" x14ac:dyDescent="0.25">
      <c r="A22" s="20" t="s">
        <v>13</v>
      </c>
      <c r="C22" s="24">
        <v>0</v>
      </c>
    </row>
    <row r="23" spans="1:4" x14ac:dyDescent="0.25">
      <c r="A23" s="19" t="s">
        <v>14</v>
      </c>
      <c r="C23" s="25">
        <f>SUM(C16:C22)</f>
        <v>629092674.02833343</v>
      </c>
    </row>
    <row r="24" spans="1:4" x14ac:dyDescent="0.25">
      <c r="A24" s="19"/>
      <c r="C24" s="26"/>
    </row>
    <row r="25" spans="1:4" x14ac:dyDescent="0.25">
      <c r="A25" s="19" t="s">
        <v>15</v>
      </c>
      <c r="C25" s="27"/>
    </row>
    <row r="26" spans="1:4" hidden="1" x14ac:dyDescent="0.25">
      <c r="A26" s="20" t="s">
        <v>16</v>
      </c>
      <c r="C26" s="28">
        <v>0</v>
      </c>
    </row>
    <row r="27" spans="1:4" hidden="1" x14ac:dyDescent="0.25">
      <c r="A27" s="20" t="s">
        <v>17</v>
      </c>
      <c r="C27" s="28">
        <v>0</v>
      </c>
    </row>
    <row r="28" spans="1:4" hidden="1" x14ac:dyDescent="0.25">
      <c r="A28" s="20" t="s">
        <v>18</v>
      </c>
      <c r="C28" s="28">
        <v>0</v>
      </c>
    </row>
    <row r="29" spans="1:4" hidden="1" x14ac:dyDescent="0.25">
      <c r="A29" s="20" t="s">
        <v>19</v>
      </c>
      <c r="C29" s="28">
        <v>0</v>
      </c>
    </row>
    <row r="30" spans="1:4" x14ac:dyDescent="0.25">
      <c r="A30" s="20" t="s">
        <v>20</v>
      </c>
      <c r="C30" s="22">
        <f>+'[1]Activo Fijo'!D21</f>
        <v>80508360.540000007</v>
      </c>
      <c r="D30" s="15"/>
    </row>
    <row r="31" spans="1:4" x14ac:dyDescent="0.25">
      <c r="A31" s="20" t="s">
        <v>21</v>
      </c>
      <c r="C31" s="23">
        <f>+'[1]Pagos Anticipados '!K21</f>
        <v>1039904.8283333333</v>
      </c>
    </row>
    <row r="32" spans="1:4" hidden="1" x14ac:dyDescent="0.25">
      <c r="A32" s="20" t="s">
        <v>22</v>
      </c>
      <c r="C32" s="29">
        <v>0</v>
      </c>
    </row>
    <row r="33" spans="1:3" x14ac:dyDescent="0.25">
      <c r="A33" s="19" t="s">
        <v>23</v>
      </c>
      <c r="C33" s="25">
        <f>+'[1]Activo Fijo'!D21</f>
        <v>80508360.540000007</v>
      </c>
    </row>
    <row r="34" spans="1:3" x14ac:dyDescent="0.25">
      <c r="A34" s="19"/>
      <c r="C34" s="26"/>
    </row>
    <row r="35" spans="1:3" ht="16.5" thickBot="1" x14ac:dyDescent="0.3">
      <c r="A35" s="19" t="s">
        <v>24</v>
      </c>
      <c r="C35" s="30">
        <f>+C23+C33</f>
        <v>709601034.56833339</v>
      </c>
    </row>
    <row r="36" spans="1:3" ht="16.5" thickTop="1" x14ac:dyDescent="0.25">
      <c r="A36" s="51" t="s">
        <v>25</v>
      </c>
      <c r="C36" s="17"/>
    </row>
    <row r="37" spans="1:3" x14ac:dyDescent="0.25">
      <c r="A37" s="51"/>
      <c r="C37" s="31"/>
    </row>
    <row r="38" spans="1:3" hidden="1" x14ac:dyDescent="0.25">
      <c r="A38" s="20" t="s">
        <v>26</v>
      </c>
      <c r="C38" s="28">
        <v>0</v>
      </c>
    </row>
    <row r="39" spans="1:3" hidden="1" x14ac:dyDescent="0.25">
      <c r="A39" s="20" t="s">
        <v>27</v>
      </c>
      <c r="C39" s="22">
        <f>+'[2]Cuentas Por Pagar'!C15</f>
        <v>0</v>
      </c>
    </row>
    <row r="40" spans="1:3" hidden="1" x14ac:dyDescent="0.25">
      <c r="A40" s="20" t="s">
        <v>28</v>
      </c>
      <c r="C40" s="22">
        <v>0</v>
      </c>
    </row>
    <row r="41" spans="1:3" ht="31.5" hidden="1" x14ac:dyDescent="0.25">
      <c r="A41" s="20" t="s">
        <v>29</v>
      </c>
      <c r="C41" s="22">
        <v>0</v>
      </c>
    </row>
    <row r="42" spans="1:3" ht="31.5" hidden="1" x14ac:dyDescent="0.25">
      <c r="A42" s="20" t="s">
        <v>30</v>
      </c>
      <c r="C42" s="22">
        <v>0</v>
      </c>
    </row>
    <row r="43" spans="1:3" x14ac:dyDescent="0.25">
      <c r="A43" s="20" t="s">
        <v>31</v>
      </c>
      <c r="C43" s="32">
        <v>15654248.84</v>
      </c>
    </row>
    <row r="44" spans="1:3" ht="31.5" hidden="1" x14ac:dyDescent="0.25">
      <c r="A44" s="20" t="s">
        <v>32</v>
      </c>
      <c r="C44" s="22">
        <v>0</v>
      </c>
    </row>
    <row r="45" spans="1:3" hidden="1" x14ac:dyDescent="0.25">
      <c r="A45" s="20" t="s">
        <v>33</v>
      </c>
      <c r="C45" s="22">
        <v>0</v>
      </c>
    </row>
    <row r="46" spans="1:3" hidden="1" x14ac:dyDescent="0.25">
      <c r="A46" s="20" t="s">
        <v>34</v>
      </c>
      <c r="C46" s="24">
        <v>0</v>
      </c>
    </row>
    <row r="47" spans="1:3" x14ac:dyDescent="0.25">
      <c r="A47" s="19" t="s">
        <v>35</v>
      </c>
      <c r="C47" s="25">
        <f>SUM(C38:C46)</f>
        <v>15654248.84</v>
      </c>
    </row>
    <row r="48" spans="1:3" x14ac:dyDescent="0.25">
      <c r="A48" s="19"/>
      <c r="C48" s="26"/>
    </row>
    <row r="49" spans="1:4" x14ac:dyDescent="0.25">
      <c r="A49" s="19" t="s">
        <v>36</v>
      </c>
      <c r="C49" s="17"/>
    </row>
    <row r="50" spans="1:4" x14ac:dyDescent="0.25">
      <c r="A50" s="20" t="s">
        <v>37</v>
      </c>
      <c r="C50" s="23">
        <v>5327210.5199999996</v>
      </c>
    </row>
    <row r="51" spans="1:4" hidden="1" x14ac:dyDescent="0.25">
      <c r="A51" s="20" t="s">
        <v>38</v>
      </c>
      <c r="C51" s="28">
        <v>0</v>
      </c>
    </row>
    <row r="52" spans="1:4" hidden="1" x14ac:dyDescent="0.25">
      <c r="A52" s="20" t="s">
        <v>39</v>
      </c>
      <c r="C52" s="28">
        <v>0</v>
      </c>
    </row>
    <row r="53" spans="1:4" hidden="1" x14ac:dyDescent="0.25">
      <c r="A53" s="20" t="s">
        <v>40</v>
      </c>
      <c r="C53" s="23"/>
    </row>
    <row r="54" spans="1:4" ht="31.5" hidden="1" x14ac:dyDescent="0.25">
      <c r="A54" s="20" t="s">
        <v>41</v>
      </c>
      <c r="C54" s="28">
        <v>0</v>
      </c>
    </row>
    <row r="55" spans="1:4" hidden="1" x14ac:dyDescent="0.25">
      <c r="A55" s="20" t="s">
        <v>42</v>
      </c>
      <c r="C55" s="29">
        <v>0</v>
      </c>
    </row>
    <row r="56" spans="1:4" x14ac:dyDescent="0.25">
      <c r="A56" s="19" t="s">
        <v>43</v>
      </c>
      <c r="C56" s="33">
        <f>SUM(C50:C55)</f>
        <v>5327210.5199999996</v>
      </c>
    </row>
    <row r="57" spans="1:4" x14ac:dyDescent="0.25">
      <c r="A57" s="19"/>
      <c r="C57" s="26"/>
      <c r="D57" s="34"/>
    </row>
    <row r="58" spans="1:4" x14ac:dyDescent="0.25">
      <c r="A58" s="19" t="s">
        <v>44</v>
      </c>
      <c r="C58" s="35">
        <f>+C47+C56</f>
        <v>20981459.359999999</v>
      </c>
      <c r="D58" s="34"/>
    </row>
    <row r="59" spans="1:4" x14ac:dyDescent="0.25">
      <c r="A59" s="19"/>
      <c r="C59" s="26"/>
      <c r="D59" s="34"/>
    </row>
    <row r="60" spans="1:4" x14ac:dyDescent="0.25">
      <c r="A60" s="19" t="s">
        <v>45</v>
      </c>
      <c r="C60" s="17"/>
      <c r="D60" s="34"/>
    </row>
    <row r="61" spans="1:4" x14ac:dyDescent="0.25">
      <c r="A61" s="20" t="s">
        <v>46</v>
      </c>
      <c r="C61" s="22">
        <f>+'[2]Cambio de Patrimonio'!B17</f>
        <v>412502736.45999998</v>
      </c>
      <c r="D61" s="34"/>
    </row>
    <row r="62" spans="1:4" x14ac:dyDescent="0.25">
      <c r="A62" s="20" t="s">
        <v>47</v>
      </c>
      <c r="C62" s="28">
        <v>0</v>
      </c>
      <c r="D62" s="36"/>
    </row>
    <row r="63" spans="1:4" x14ac:dyDescent="0.25">
      <c r="A63" s="20" t="s">
        <v>48</v>
      </c>
      <c r="C63" s="37">
        <f>+'[1]Estado de Rend. Fianac. Mensual'!B35</f>
        <v>5744849.4983333498</v>
      </c>
      <c r="D63" s="34"/>
    </row>
    <row r="64" spans="1:4" x14ac:dyDescent="0.25">
      <c r="A64" s="20" t="s">
        <v>49</v>
      </c>
      <c r="C64" s="22">
        <f>128702975.48-17612052.12-4031.83-15604876.87-1740780.77+3527+20036404.98+15615527.06+13349766.09-149211+26612.28-45831.96-7005099.322+21203596.21-685.8-4550209.28+34378.87+27401255.11-13031023.34-10763769.97+38724045.51-29401474.24+51497.84-4602570.36-5103861.54-15388+22415155+36753044.56-5819254.59+6719757.92+15255612.5437+7293354.11-18020873.6567+48407492.6127-22298305.43-52188619.7777-4172454.61</f>
        <v>189863628.70999998</v>
      </c>
      <c r="D64" s="34"/>
    </row>
    <row r="65" spans="1:11" x14ac:dyDescent="0.25">
      <c r="A65" s="20" t="s">
        <v>50</v>
      </c>
      <c r="C65" s="29">
        <v>0</v>
      </c>
      <c r="D65" s="34"/>
    </row>
    <row r="66" spans="1:11" s="39" customFormat="1" x14ac:dyDescent="0.25">
      <c r="A66" s="38" t="s">
        <v>51</v>
      </c>
      <c r="C66" s="40">
        <f>SUM(C61:C65)</f>
        <v>608111214.66833329</v>
      </c>
      <c r="D66" s="34"/>
      <c r="E66" s="4"/>
      <c r="F66" s="4"/>
      <c r="G66" s="4"/>
      <c r="H66" s="4"/>
      <c r="I66" s="4"/>
      <c r="J66" s="41"/>
      <c r="K66" s="41"/>
    </row>
    <row r="67" spans="1:11" ht="31.5" x14ac:dyDescent="0.25">
      <c r="A67" s="19" t="s">
        <v>52</v>
      </c>
      <c r="C67" s="42">
        <f>SUM(C58+C66)</f>
        <v>629092674.02833331</v>
      </c>
      <c r="D67" s="36"/>
    </row>
    <row r="68" spans="1:11" x14ac:dyDescent="0.25">
      <c r="B68" s="43"/>
      <c r="C68" s="44"/>
      <c r="D68" s="34"/>
    </row>
    <row r="69" spans="1:11" x14ac:dyDescent="0.25">
      <c r="B69" s="4"/>
      <c r="C69" s="45"/>
      <c r="D69" s="34"/>
    </row>
    <row r="70" spans="1:11" x14ac:dyDescent="0.25">
      <c r="B70" s="4"/>
      <c r="C70" s="46"/>
      <c r="D70" s="34"/>
    </row>
    <row r="71" spans="1:11" x14ac:dyDescent="0.25">
      <c r="A71"/>
      <c r="B71" s="15"/>
      <c r="C71" s="44"/>
    </row>
    <row r="72" spans="1:11" x14ac:dyDescent="0.25">
      <c r="C72" s="44"/>
    </row>
    <row r="73" spans="1:11" x14ac:dyDescent="0.25">
      <c r="B73"/>
      <c r="C73" s="44"/>
    </row>
    <row r="74" spans="1:11" x14ac:dyDescent="0.25">
      <c r="A74" s="47" t="s">
        <v>53</v>
      </c>
      <c r="C74" s="44"/>
    </row>
    <row r="75" spans="1:11" x14ac:dyDescent="0.25">
      <c r="A75" s="48" t="s">
        <v>54</v>
      </c>
      <c r="C75" s="44"/>
    </row>
    <row r="76" spans="1:11" x14ac:dyDescent="0.25">
      <c r="C76" s="44"/>
    </row>
    <row r="77" spans="1:11" x14ac:dyDescent="0.25">
      <c r="C77" s="44"/>
    </row>
    <row r="78" spans="1:11" x14ac:dyDescent="0.25">
      <c r="C78" s="44"/>
    </row>
    <row r="79" spans="1:11" x14ac:dyDescent="0.25">
      <c r="C79" s="44"/>
    </row>
    <row r="80" spans="1:11" x14ac:dyDescent="0.25">
      <c r="C80" s="44"/>
    </row>
    <row r="81" spans="3:3" x14ac:dyDescent="0.25">
      <c r="C81" s="44"/>
    </row>
    <row r="82" spans="3:3" x14ac:dyDescent="0.25">
      <c r="C82" s="44"/>
    </row>
    <row r="1048576" spans="9:11" x14ac:dyDescent="0.25">
      <c r="I1048576" s="4">
        <f>SUM(G1048576:H1048576)</f>
        <v>0</v>
      </c>
      <c r="J1048576" s="4">
        <f>SUM(J16)</f>
        <v>0</v>
      </c>
      <c r="K1048576" s="4">
        <f>SUM(K14:K1048575)</f>
        <v>0</v>
      </c>
    </row>
  </sheetData>
  <mergeCells count="2">
    <mergeCell ref="A12:B12"/>
    <mergeCell ref="A36:A37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topLeftCell="A46" workbookViewId="0">
      <selection activeCell="E12" sqref="E12"/>
    </sheetView>
  </sheetViews>
  <sheetFormatPr baseColWidth="10" defaultColWidth="11.42578125" defaultRowHeight="15.75" x14ac:dyDescent="0.25"/>
  <cols>
    <col min="1" max="1" width="9.5703125" style="5" customWidth="1"/>
    <col min="2" max="2" width="43.85546875" style="5" customWidth="1"/>
    <col min="3" max="3" width="22" style="5" bestFit="1" customWidth="1"/>
    <col min="4" max="4" width="18.7109375" style="64" customWidth="1"/>
    <col min="5" max="5" width="19.7109375" style="64" bestFit="1" customWidth="1"/>
    <col min="6" max="6" width="16.28515625" style="4" bestFit="1" customWidth="1"/>
    <col min="7" max="7" width="43.5703125" style="5" bestFit="1" customWidth="1"/>
    <col min="8" max="8" width="14.42578125" style="4" bestFit="1" customWidth="1"/>
    <col min="9" max="9" width="12.140625" style="4" bestFit="1" customWidth="1"/>
    <col min="10" max="12" width="11.5703125" style="4" bestFit="1" customWidth="1"/>
    <col min="13" max="16384" width="11.42578125" style="5"/>
  </cols>
  <sheetData>
    <row r="1" spans="2:13" x14ac:dyDescent="0.25">
      <c r="B1" s="1"/>
      <c r="C1" s="2"/>
      <c r="D1" s="52"/>
      <c r="E1" s="53"/>
    </row>
    <row r="2" spans="2:13" x14ac:dyDescent="0.25">
      <c r="B2" s="1"/>
      <c r="C2" s="2"/>
      <c r="D2" s="52"/>
      <c r="E2" s="53"/>
    </row>
    <row r="3" spans="2:13" x14ac:dyDescent="0.25">
      <c r="B3" s="1"/>
      <c r="C3" s="2"/>
      <c r="D3" s="52"/>
      <c r="E3" s="53"/>
    </row>
    <row r="4" spans="2:13" ht="19.5" x14ac:dyDescent="0.25">
      <c r="B4" s="1"/>
      <c r="C4" s="6" t="s">
        <v>0</v>
      </c>
      <c r="D4" s="54"/>
      <c r="E4" s="53"/>
    </row>
    <row r="5" spans="2:13" ht="19.5" x14ac:dyDescent="0.25">
      <c r="B5" s="1"/>
      <c r="C5" s="8" t="s">
        <v>1</v>
      </c>
      <c r="D5" s="54"/>
      <c r="E5" s="53"/>
    </row>
    <row r="6" spans="2:13" ht="18.75" x14ac:dyDescent="0.25">
      <c r="C6" s="10"/>
      <c r="D6" s="55"/>
      <c r="E6" s="53"/>
    </row>
    <row r="7" spans="2:13" x14ac:dyDescent="0.25">
      <c r="B7" s="1"/>
      <c r="C7" s="12"/>
      <c r="D7" s="56"/>
      <c r="E7" s="53"/>
    </row>
    <row r="8" spans="2:13" ht="18" x14ac:dyDescent="0.25">
      <c r="B8" s="1"/>
      <c r="C8" s="13" t="s">
        <v>55</v>
      </c>
      <c r="D8" s="57"/>
      <c r="E8" s="53"/>
    </row>
    <row r="9" spans="2:13" ht="18" x14ac:dyDescent="0.25">
      <c r="B9" s="58"/>
      <c r="C9" s="59" t="s">
        <v>56</v>
      </c>
      <c r="D9" s="57"/>
      <c r="E9" s="53"/>
      <c r="M9" s="15"/>
    </row>
    <row r="10" spans="2:13" x14ac:dyDescent="0.25">
      <c r="B10" s="58"/>
      <c r="C10" s="60" t="s">
        <v>4</v>
      </c>
      <c r="D10" s="61"/>
      <c r="E10" s="53"/>
      <c r="M10" s="15"/>
    </row>
    <row r="11" spans="2:13" x14ac:dyDescent="0.25">
      <c r="B11" s="58"/>
      <c r="C11" s="62"/>
      <c r="D11" s="63"/>
      <c r="E11" s="53"/>
      <c r="M11" s="15"/>
    </row>
    <row r="12" spans="2:13" x14ac:dyDescent="0.25">
      <c r="B12" s="50"/>
      <c r="C12" s="50"/>
      <c r="E12" s="65"/>
      <c r="M12" s="15"/>
    </row>
    <row r="13" spans="2:13" x14ac:dyDescent="0.25">
      <c r="C13" s="49"/>
      <c r="E13" s="66"/>
      <c r="F13" s="67"/>
    </row>
    <row r="14" spans="2:13" x14ac:dyDescent="0.25">
      <c r="B14" s="68" t="s">
        <v>57</v>
      </c>
      <c r="D14" s="66"/>
      <c r="E14" s="69"/>
      <c r="F14" s="44"/>
      <c r="M14" s="15"/>
    </row>
    <row r="15" spans="2:13" hidden="1" x14ac:dyDescent="0.25">
      <c r="B15" s="70" t="s">
        <v>58</v>
      </c>
      <c r="C15" s="71">
        <v>0</v>
      </c>
      <c r="D15" s="66"/>
      <c r="E15" s="69"/>
      <c r="F15" s="44"/>
    </row>
    <row r="16" spans="2:13" x14ac:dyDescent="0.25">
      <c r="B16" s="70" t="s">
        <v>59</v>
      </c>
      <c r="C16" s="72">
        <f>+'[1]Ejecucion Presupuestaria'!G15</f>
        <v>45832093.280000001</v>
      </c>
      <c r="D16" s="73">
        <f>+'[1]Ejecucion Presupuestaria'!G15</f>
        <v>45832093.280000001</v>
      </c>
      <c r="E16" s="69"/>
      <c r="F16" s="44"/>
      <c r="H16" s="41"/>
    </row>
    <row r="17" spans="2:6" x14ac:dyDescent="0.25">
      <c r="B17" s="70" t="s">
        <v>60</v>
      </c>
      <c r="C17" s="72">
        <f>+'[1]Ejecucion Presupuestaria'!G14</f>
        <v>79725480.36999999</v>
      </c>
      <c r="D17" s="73">
        <f>+'[1]Ejecucion Presupuestaria'!G14</f>
        <v>79725480.36999999</v>
      </c>
      <c r="E17" s="66">
        <v>42565466.799999997</v>
      </c>
      <c r="F17" s="44"/>
    </row>
    <row r="18" spans="2:6" x14ac:dyDescent="0.25">
      <c r="B18" s="70" t="s">
        <v>61</v>
      </c>
      <c r="C18" s="72">
        <f>+'[1]Ejecucion Presupuestaria'!J13</f>
        <v>29799.54</v>
      </c>
      <c r="D18" s="73"/>
      <c r="E18" s="69"/>
      <c r="F18" s="44"/>
    </row>
    <row r="19" spans="2:6" x14ac:dyDescent="0.25">
      <c r="B19" s="68" t="s">
        <v>62</v>
      </c>
      <c r="C19" s="74">
        <f>SUM(C15:C18)</f>
        <v>125587373.19</v>
      </c>
      <c r="D19" s="75"/>
      <c r="E19" s="69"/>
      <c r="F19" s="44"/>
    </row>
    <row r="20" spans="2:6" x14ac:dyDescent="0.25">
      <c r="B20" s="76"/>
      <c r="C20" s="77"/>
      <c r="D20" s="73"/>
      <c r="E20" s="78"/>
      <c r="F20" s="44"/>
    </row>
    <row r="21" spans="2:6" x14ac:dyDescent="0.25">
      <c r="B21" s="79" t="s">
        <v>63</v>
      </c>
      <c r="D21" s="73"/>
      <c r="E21" s="69"/>
      <c r="F21" s="44"/>
    </row>
    <row r="22" spans="2:6" x14ac:dyDescent="0.25">
      <c r="B22" s="70" t="s">
        <v>64</v>
      </c>
      <c r="C22" s="78">
        <f>+'[1]Ejecucion Presupuestaria'!Q6</f>
        <v>89463244.909999982</v>
      </c>
      <c r="D22" s="73"/>
      <c r="E22" s="69"/>
      <c r="F22" s="44"/>
    </row>
    <row r="23" spans="2:6" x14ac:dyDescent="0.25">
      <c r="B23" s="70" t="s">
        <v>65</v>
      </c>
      <c r="C23" s="78"/>
      <c r="D23" s="73"/>
      <c r="E23" s="69"/>
      <c r="F23" s="44"/>
    </row>
    <row r="24" spans="2:6" x14ac:dyDescent="0.25">
      <c r="B24" s="70" t="s">
        <v>66</v>
      </c>
      <c r="C24" s="78">
        <f>+'[1]Ejecucion Presupuestaria'!Q8</f>
        <v>24251755.75</v>
      </c>
      <c r="D24" s="73"/>
      <c r="E24" s="69"/>
      <c r="F24" s="44"/>
    </row>
    <row r="25" spans="2:6" x14ac:dyDescent="0.25">
      <c r="B25" s="70" t="s">
        <v>67</v>
      </c>
      <c r="C25" s="78">
        <f>+'[1]Activo Fijo'!D23+'[1]Pagos Anticipados '!L21</f>
        <v>2352997.2616666667</v>
      </c>
      <c r="D25" s="73"/>
      <c r="E25" s="69"/>
      <c r="F25" s="44"/>
    </row>
    <row r="26" spans="2:6" x14ac:dyDescent="0.25">
      <c r="B26" s="70" t="s">
        <v>68</v>
      </c>
      <c r="C26" s="71"/>
      <c r="D26" s="73"/>
      <c r="E26" s="69"/>
      <c r="F26" s="44"/>
    </row>
    <row r="27" spans="2:6" x14ac:dyDescent="0.25">
      <c r="B27" s="70" t="s">
        <v>69</v>
      </c>
      <c r="C27" s="72">
        <f>+'[1]Ejecucion Presupuestaria'!Q7-C28</f>
        <v>3773972.9099999997</v>
      </c>
      <c r="D27" s="73"/>
      <c r="E27" s="69"/>
      <c r="F27" s="44"/>
    </row>
    <row r="28" spans="2:6" x14ac:dyDescent="0.25">
      <c r="B28" s="70" t="s">
        <v>70</v>
      </c>
      <c r="C28" s="72">
        <f>+'[1]Ejecucion Presupuestaria'!H187</f>
        <v>552.86</v>
      </c>
      <c r="D28" s="73"/>
      <c r="E28" s="69"/>
      <c r="F28" s="44"/>
    </row>
    <row r="29" spans="2:6" x14ac:dyDescent="0.25">
      <c r="B29" s="68" t="s">
        <v>71</v>
      </c>
      <c r="C29" s="80">
        <f>SUM(C22:C28)</f>
        <v>119842523.69166665</v>
      </c>
      <c r="D29" s="75"/>
      <c r="E29" s="69"/>
      <c r="F29" s="44"/>
    </row>
    <row r="30" spans="2:6" x14ac:dyDescent="0.25">
      <c r="B30" s="76"/>
      <c r="C30" s="77"/>
      <c r="D30" s="73"/>
      <c r="E30" s="69"/>
      <c r="F30" s="44"/>
    </row>
    <row r="31" spans="2:6" x14ac:dyDescent="0.25">
      <c r="B31" s="70" t="s">
        <v>72</v>
      </c>
      <c r="C31" s="71" t="s">
        <v>73</v>
      </c>
      <c r="D31" s="73"/>
      <c r="E31" s="69"/>
      <c r="F31" s="44"/>
    </row>
    <row r="32" spans="2:6" x14ac:dyDescent="0.25">
      <c r="B32" s="76"/>
      <c r="D32" s="73"/>
      <c r="E32" s="69"/>
      <c r="F32" s="44"/>
    </row>
    <row r="33" spans="2:6" x14ac:dyDescent="0.25">
      <c r="B33" s="70" t="s">
        <v>74</v>
      </c>
      <c r="C33" s="71">
        <v>0</v>
      </c>
      <c r="D33" s="73">
        <f>+'[1]Ejecucion Presupuestaria'!Q9</f>
        <v>5732167.1799999997</v>
      </c>
      <c r="E33" s="69"/>
      <c r="F33" s="44"/>
    </row>
    <row r="34" spans="2:6" x14ac:dyDescent="0.25">
      <c r="B34" s="76"/>
      <c r="D34" s="73">
        <f>+D32+D33</f>
        <v>5732167.1799999997</v>
      </c>
      <c r="E34" s="69"/>
      <c r="F34" s="44"/>
    </row>
    <row r="35" spans="2:6" x14ac:dyDescent="0.25">
      <c r="B35" s="68" t="s">
        <v>48</v>
      </c>
      <c r="C35" s="37">
        <f>+C19-C29</f>
        <v>5744849.4983333498</v>
      </c>
      <c r="D35" s="73">
        <f>+C35-'[1]Flujo de Efectivo Mensual'!B56</f>
        <v>3379169.918333333</v>
      </c>
      <c r="E35" s="69"/>
      <c r="F35" s="44"/>
    </row>
    <row r="36" spans="2:6" x14ac:dyDescent="0.25">
      <c r="B36" s="76"/>
      <c r="C36" s="77"/>
      <c r="D36" s="73"/>
      <c r="E36" s="69"/>
      <c r="F36" s="44"/>
    </row>
    <row r="37" spans="2:6" x14ac:dyDescent="0.25">
      <c r="B37" s="81" t="s">
        <v>75</v>
      </c>
      <c r="D37" s="73"/>
      <c r="E37" s="69"/>
      <c r="F37" s="44"/>
    </row>
    <row r="38" spans="2:6" x14ac:dyDescent="0.25">
      <c r="B38" s="70" t="s">
        <v>76</v>
      </c>
      <c r="C38" s="71">
        <v>0</v>
      </c>
      <c r="D38" s="73"/>
      <c r="E38" s="69"/>
      <c r="F38" s="44"/>
    </row>
    <row r="39" spans="2:6" x14ac:dyDescent="0.25">
      <c r="B39" s="70" t="s">
        <v>50</v>
      </c>
      <c r="C39" s="71">
        <v>0</v>
      </c>
      <c r="D39" s="73"/>
      <c r="E39" s="69"/>
      <c r="F39" s="44"/>
    </row>
    <row r="40" spans="2:6" ht="16.5" thickBot="1" x14ac:dyDescent="0.3">
      <c r="B40" s="82"/>
      <c r="C40" s="83">
        <v>0</v>
      </c>
      <c r="D40" s="73"/>
      <c r="E40" s="69"/>
      <c r="F40" s="44"/>
    </row>
    <row r="41" spans="2:6" ht="16.5" thickTop="1" x14ac:dyDescent="0.25">
      <c r="B41" s="76"/>
      <c r="D41" s="73"/>
      <c r="E41" s="69"/>
      <c r="F41" s="44"/>
    </row>
    <row r="42" spans="2:6" x14ac:dyDescent="0.25">
      <c r="B42" s="84"/>
      <c r="D42" s="73"/>
      <c r="E42" s="69"/>
      <c r="F42" s="44"/>
    </row>
    <row r="43" spans="2:6" x14ac:dyDescent="0.25">
      <c r="B43" s="84"/>
      <c r="D43" s="73"/>
      <c r="E43" s="69"/>
      <c r="F43" s="44"/>
    </row>
    <row r="44" spans="2:6" x14ac:dyDescent="0.25">
      <c r="B44" s="84"/>
      <c r="D44" s="73"/>
      <c r="E44" s="69"/>
      <c r="F44" s="44"/>
    </row>
    <row r="45" spans="2:6" x14ac:dyDescent="0.25">
      <c r="B45" s="84"/>
      <c r="D45" s="73"/>
      <c r="E45" s="69"/>
      <c r="F45" s="44"/>
    </row>
    <row r="46" spans="2:6" x14ac:dyDescent="0.25">
      <c r="D46" s="73"/>
      <c r="E46" s="69"/>
      <c r="F46" s="44"/>
    </row>
    <row r="47" spans="2:6" x14ac:dyDescent="0.25">
      <c r="B47" s="47" t="s">
        <v>53</v>
      </c>
      <c r="D47" s="85"/>
      <c r="E47" s="69"/>
      <c r="F47" s="44"/>
    </row>
    <row r="48" spans="2:6" x14ac:dyDescent="0.25">
      <c r="B48" s="48" t="s">
        <v>54</v>
      </c>
    </row>
  </sheetData>
  <mergeCells count="1">
    <mergeCell ref="B12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8"/>
  <sheetViews>
    <sheetView tabSelected="1" topLeftCell="A28" workbookViewId="0">
      <selection activeCell="G62" sqref="G62"/>
    </sheetView>
  </sheetViews>
  <sheetFormatPr baseColWidth="10" defaultColWidth="11.42578125" defaultRowHeight="15.75" x14ac:dyDescent="0.25"/>
  <cols>
    <col min="1" max="1" width="11.42578125" style="5"/>
    <col min="2" max="2" width="58.7109375" style="5" customWidth="1"/>
    <col min="3" max="3" width="21.42578125" style="4" customWidth="1"/>
    <col min="4" max="4" width="18.85546875" style="87" customWidth="1"/>
    <col min="5" max="6" width="18.85546875" style="67" hidden="1" customWidth="1"/>
    <col min="7" max="7" width="18.5703125" style="67" bestFit="1" customWidth="1"/>
    <col min="8" max="8" width="17.42578125" style="67" bestFit="1" customWidth="1"/>
    <col min="9" max="9" width="18.5703125" style="4" bestFit="1" customWidth="1"/>
    <col min="10" max="10" width="14.42578125" style="4" bestFit="1" customWidth="1"/>
    <col min="11" max="11" width="17.42578125" style="4" bestFit="1" customWidth="1"/>
    <col min="12" max="13" width="13.28515625" style="4" bestFit="1" customWidth="1"/>
    <col min="14" max="14" width="14.42578125" style="4" bestFit="1" customWidth="1"/>
    <col min="15" max="16384" width="11.42578125" style="5"/>
  </cols>
  <sheetData>
    <row r="3" spans="2:10" x14ac:dyDescent="0.25">
      <c r="B3" s="50" t="s">
        <v>77</v>
      </c>
      <c r="C3" s="50"/>
      <c r="D3" s="50"/>
    </row>
    <row r="4" spans="2:10" x14ac:dyDescent="0.25">
      <c r="B4" s="50" t="s">
        <v>78</v>
      </c>
      <c r="C4" s="50"/>
      <c r="D4" s="50"/>
    </row>
    <row r="5" spans="2:10" x14ac:dyDescent="0.25">
      <c r="B5" s="50" t="s">
        <v>79</v>
      </c>
      <c r="C5" s="50"/>
      <c r="D5" s="50"/>
    </row>
    <row r="6" spans="2:10" x14ac:dyDescent="0.25">
      <c r="B6" s="50" t="s">
        <v>80</v>
      </c>
      <c r="C6" s="50"/>
      <c r="D6" s="50"/>
    </row>
    <row r="7" spans="2:10" x14ac:dyDescent="0.25">
      <c r="B7" s="86"/>
    </row>
    <row r="8" spans="2:10" x14ac:dyDescent="0.25">
      <c r="B8" s="86"/>
      <c r="I8" s="44"/>
      <c r="J8" s="44"/>
    </row>
    <row r="9" spans="2:10" x14ac:dyDescent="0.25">
      <c r="B9" s="88" t="s">
        <v>81</v>
      </c>
      <c r="I9" s="44"/>
      <c r="J9" s="44"/>
    </row>
    <row r="10" spans="2:10" x14ac:dyDescent="0.25">
      <c r="B10" s="89" t="s">
        <v>82</v>
      </c>
      <c r="C10" s="23">
        <v>0</v>
      </c>
      <c r="D10" s="90"/>
      <c r="I10" s="44"/>
      <c r="J10" s="44"/>
    </row>
    <row r="11" spans="2:10" x14ac:dyDescent="0.25">
      <c r="B11" s="89" t="s">
        <v>83</v>
      </c>
      <c r="C11" s="23">
        <v>0</v>
      </c>
      <c r="D11" s="90"/>
      <c r="I11" s="44"/>
      <c r="J11" s="44"/>
    </row>
    <row r="12" spans="2:10" x14ac:dyDescent="0.25">
      <c r="B12" s="89"/>
      <c r="C12" s="23">
        <f>+'[1]Ejecucion Presupuestaria'!G15</f>
        <v>45832093.280000001</v>
      </c>
      <c r="D12" s="91">
        <f>+'[1]Ejecucion Presupuestaria'!G15</f>
        <v>45832093.280000001</v>
      </c>
      <c r="E12" s="67">
        <f>+'[1]Ejecucion Presupuestaria'!G15</f>
        <v>45832093.280000001</v>
      </c>
      <c r="F12" s="67">
        <f>+'[1]Ejecucion Presupuestaria'!J16</f>
        <v>125587373.19</v>
      </c>
      <c r="G12" s="67">
        <f>+C12-D12</f>
        <v>0</v>
      </c>
      <c r="I12" s="44"/>
      <c r="J12" s="44"/>
    </row>
    <row r="13" spans="2:10" x14ac:dyDescent="0.25">
      <c r="B13" s="89" t="s">
        <v>84</v>
      </c>
      <c r="C13" s="23">
        <f>+E13</f>
        <v>79725480.36999999</v>
      </c>
      <c r="D13" s="91">
        <f>+'[1]Ejecucion Presupuestaria'!G14</f>
        <v>79725480.36999999</v>
      </c>
      <c r="E13" s="67">
        <f>+'[1]Ejecucion Presupuestaria'!G14</f>
        <v>79725480.36999999</v>
      </c>
      <c r="F13" s="67">
        <f>+'[1]Ejecucion Presupuestaria'!J23</f>
        <v>123221693.60999998</v>
      </c>
      <c r="G13" s="67">
        <f>+C13-D13</f>
        <v>0</v>
      </c>
      <c r="I13" s="44"/>
      <c r="J13" s="44"/>
    </row>
    <row r="14" spans="2:10" x14ac:dyDescent="0.25">
      <c r="B14" s="89" t="s">
        <v>85</v>
      </c>
      <c r="C14" s="23"/>
      <c r="D14" s="91"/>
      <c r="F14" s="67">
        <f>+F12-F13</f>
        <v>2365679.5800000131</v>
      </c>
      <c r="I14" s="44"/>
      <c r="J14" s="44"/>
    </row>
    <row r="15" spans="2:10" x14ac:dyDescent="0.25">
      <c r="B15" s="89" t="s">
        <v>86</v>
      </c>
      <c r="C15" s="23"/>
      <c r="D15" s="91"/>
      <c r="F15" s="67">
        <f>+F14-C58</f>
        <v>-3.7252902984619141E-9</v>
      </c>
      <c r="I15" s="44"/>
      <c r="J15" s="44"/>
    </row>
    <row r="16" spans="2:10" x14ac:dyDescent="0.25">
      <c r="B16" s="89" t="s">
        <v>87</v>
      </c>
      <c r="C16" s="23"/>
      <c r="D16" s="91"/>
      <c r="I16" s="44"/>
      <c r="J16" s="44"/>
    </row>
    <row r="17" spans="2:10" x14ac:dyDescent="0.25">
      <c r="B17" s="89" t="s">
        <v>88</v>
      </c>
      <c r="C17" s="23">
        <f>+E17</f>
        <v>29799.54</v>
      </c>
      <c r="D17" s="92"/>
      <c r="E17" s="67">
        <f>+'[1]Ejecucion Presupuestaria'!J13</f>
        <v>29799.54</v>
      </c>
      <c r="I17" s="44"/>
      <c r="J17" s="44"/>
    </row>
    <row r="18" spans="2:10" ht="31.5" x14ac:dyDescent="0.25">
      <c r="B18" s="89" t="s">
        <v>89</v>
      </c>
      <c r="C18" s="23">
        <v>0</v>
      </c>
      <c r="D18" s="91"/>
      <c r="I18" s="44"/>
      <c r="J18" s="44"/>
    </row>
    <row r="19" spans="2:10" x14ac:dyDescent="0.25">
      <c r="B19" s="89" t="s">
        <v>90</v>
      </c>
      <c r="C19" s="23">
        <f>+D19-E19</f>
        <v>-83240009.529999986</v>
      </c>
      <c r="D19" s="92"/>
      <c r="E19" s="67">
        <f>+'[1]Ejecucion Presupuestaria'!J24-'[1]Ejecucion Presupuestaria'!J83</f>
        <v>83240009.529999986</v>
      </c>
      <c r="H19" s="67">
        <f>+'[1]Ejecucion Presupuestaria'!Q6</f>
        <v>89463244.909999982</v>
      </c>
      <c r="I19" s="44"/>
      <c r="J19" s="44"/>
    </row>
    <row r="20" spans="2:10" x14ac:dyDescent="0.25">
      <c r="B20" s="89" t="s">
        <v>91</v>
      </c>
      <c r="C20" s="23">
        <f t="shared" ref="C20:C24" si="0">+D20-E20</f>
        <v>-6223235.379999999</v>
      </c>
      <c r="D20" s="92"/>
      <c r="E20" s="67">
        <f>+'[1]Ejecucion Presupuestaria'!J83</f>
        <v>6223235.379999999</v>
      </c>
      <c r="H20" s="67">
        <f>+'[1]Ejecucion Presupuestaria'!J25</f>
        <v>82654109.529999986</v>
      </c>
      <c r="I20" s="44"/>
      <c r="J20" s="44"/>
    </row>
    <row r="21" spans="2:10" x14ac:dyDescent="0.25">
      <c r="B21" s="89" t="s">
        <v>92</v>
      </c>
      <c r="C21" s="23">
        <f t="shared" si="0"/>
        <v>0</v>
      </c>
      <c r="D21" s="91"/>
      <c r="H21" s="67">
        <f>+'[1]Ejecucion Presupuestaria'!J83</f>
        <v>6223235.379999999</v>
      </c>
      <c r="I21" s="44"/>
      <c r="J21" s="44"/>
    </row>
    <row r="22" spans="2:10" x14ac:dyDescent="0.25">
      <c r="B22" s="89" t="s">
        <v>93</v>
      </c>
      <c r="C22" s="23">
        <f>+D22-E22</f>
        <v>-24251755.75</v>
      </c>
      <c r="D22" s="92"/>
      <c r="E22" s="67">
        <f>+'[1]Ejecucion Presupuestaria'!Q8</f>
        <v>24251755.75</v>
      </c>
      <c r="H22" s="67">
        <f>+H20+H21</f>
        <v>88877344.909999982</v>
      </c>
      <c r="I22" s="44"/>
      <c r="J22" s="44"/>
    </row>
    <row r="23" spans="2:10" x14ac:dyDescent="0.25">
      <c r="B23" s="89" t="s">
        <v>94</v>
      </c>
      <c r="C23" s="23">
        <f t="shared" si="0"/>
        <v>0</v>
      </c>
      <c r="D23" s="91"/>
      <c r="H23" s="67">
        <f>+H19-H22</f>
        <v>585900</v>
      </c>
      <c r="I23" s="44"/>
      <c r="J23" s="44"/>
    </row>
    <row r="24" spans="2:10" x14ac:dyDescent="0.25">
      <c r="B24" s="89" t="s">
        <v>95</v>
      </c>
      <c r="C24" s="23">
        <f t="shared" si="0"/>
        <v>0</v>
      </c>
      <c r="D24" s="91"/>
      <c r="I24" s="44"/>
      <c r="J24" s="44"/>
    </row>
    <row r="25" spans="2:10" x14ac:dyDescent="0.25">
      <c r="B25" s="89" t="s">
        <v>96</v>
      </c>
      <c r="C25" s="23">
        <f>+D25-E25</f>
        <v>-3774525.7699999996</v>
      </c>
      <c r="D25" s="91"/>
      <c r="E25" s="67">
        <f>'[1]Ejecucion Presupuestaria'!Q7</f>
        <v>3774525.7699999996</v>
      </c>
      <c r="I25" s="44"/>
      <c r="J25" s="44"/>
    </row>
    <row r="26" spans="2:10" x14ac:dyDescent="0.25">
      <c r="B26" s="19" t="s">
        <v>97</v>
      </c>
      <c r="C26" s="93">
        <f>SUM(C10:C25)</f>
        <v>8097846.7600000165</v>
      </c>
      <c r="D26" s="94"/>
      <c r="I26" s="44"/>
      <c r="J26" s="44"/>
    </row>
    <row r="27" spans="2:10" x14ac:dyDescent="0.25">
      <c r="B27" s="95"/>
      <c r="C27" s="96"/>
      <c r="D27" s="97"/>
      <c r="I27" s="44"/>
      <c r="J27" s="44"/>
    </row>
    <row r="28" spans="2:10" x14ac:dyDescent="0.25">
      <c r="B28" s="98" t="s">
        <v>98</v>
      </c>
      <c r="C28" s="99"/>
      <c r="D28" s="100"/>
      <c r="I28" s="44"/>
      <c r="J28" s="44"/>
    </row>
    <row r="29" spans="2:10" hidden="1" x14ac:dyDescent="0.25">
      <c r="B29" s="101" t="s">
        <v>99</v>
      </c>
      <c r="C29" s="23">
        <v>0</v>
      </c>
      <c r="D29" s="102"/>
      <c r="I29" s="44"/>
      <c r="J29" s="44"/>
    </row>
    <row r="30" spans="2:10" hidden="1" x14ac:dyDescent="0.25">
      <c r="B30" s="89" t="s">
        <v>100</v>
      </c>
      <c r="C30" s="23">
        <v>0</v>
      </c>
      <c r="D30" s="102"/>
      <c r="I30" s="44"/>
      <c r="J30" s="44"/>
    </row>
    <row r="31" spans="2:10" ht="31.5" hidden="1" x14ac:dyDescent="0.25">
      <c r="B31" s="89" t="s">
        <v>101</v>
      </c>
      <c r="C31" s="23">
        <v>0</v>
      </c>
      <c r="D31" s="102"/>
      <c r="I31" s="44"/>
      <c r="J31" s="44"/>
    </row>
    <row r="32" spans="2:10" ht="31.5" hidden="1" x14ac:dyDescent="0.25">
      <c r="B32" s="89" t="s">
        <v>102</v>
      </c>
      <c r="C32" s="23">
        <v>0</v>
      </c>
      <c r="D32" s="102"/>
      <c r="I32" s="44"/>
      <c r="J32" s="44"/>
    </row>
    <row r="33" spans="2:10" ht="31.5" hidden="1" x14ac:dyDescent="0.25">
      <c r="B33" s="89" t="s">
        <v>103</v>
      </c>
      <c r="C33" s="23">
        <v>0</v>
      </c>
      <c r="D33" s="102"/>
      <c r="I33" s="44"/>
      <c r="J33" s="44"/>
    </row>
    <row r="34" spans="2:10" hidden="1" x14ac:dyDescent="0.25">
      <c r="B34" s="89" t="s">
        <v>88</v>
      </c>
      <c r="C34" s="23">
        <v>0</v>
      </c>
      <c r="D34" s="102"/>
      <c r="I34" s="44"/>
      <c r="J34" s="44"/>
    </row>
    <row r="35" spans="2:10" x14ac:dyDescent="0.25">
      <c r="B35" s="89" t="s">
        <v>104</v>
      </c>
      <c r="C35" s="23">
        <f>+D35-E35</f>
        <v>-5732167.1799999997</v>
      </c>
      <c r="E35" s="67">
        <f>+'[1]Ejecucion Presupuestaria'!Q9</f>
        <v>5732167.1799999997</v>
      </c>
      <c r="G35" s="103"/>
      <c r="H35" s="103"/>
      <c r="I35" s="104"/>
      <c r="J35" s="44"/>
    </row>
    <row r="36" spans="2:10" ht="31.5" hidden="1" x14ac:dyDescent="0.25">
      <c r="B36" s="89" t="s">
        <v>105</v>
      </c>
      <c r="C36" s="23">
        <v>0</v>
      </c>
      <c r="D36" s="105"/>
      <c r="I36" s="44"/>
      <c r="J36" s="44"/>
    </row>
    <row r="37" spans="2:10" ht="31.5" hidden="1" x14ac:dyDescent="0.25">
      <c r="B37" s="89" t="s">
        <v>106</v>
      </c>
      <c r="C37" s="23">
        <v>0</v>
      </c>
      <c r="D37" s="105"/>
      <c r="I37" s="44"/>
      <c r="J37" s="44"/>
    </row>
    <row r="38" spans="2:10" ht="31.5" hidden="1" x14ac:dyDescent="0.25">
      <c r="B38" s="89" t="s">
        <v>107</v>
      </c>
      <c r="C38" s="23">
        <v>0</v>
      </c>
      <c r="D38" s="105"/>
      <c r="I38" s="44"/>
      <c r="J38" s="44"/>
    </row>
    <row r="39" spans="2:10" ht="31.5" hidden="1" x14ac:dyDescent="0.25">
      <c r="B39" s="89" t="s">
        <v>108</v>
      </c>
      <c r="C39" s="23">
        <v>0</v>
      </c>
      <c r="D39" s="105"/>
      <c r="I39" s="44"/>
      <c r="J39" s="44"/>
    </row>
    <row r="40" spans="2:10" hidden="1" x14ac:dyDescent="0.25">
      <c r="B40" s="89" t="s">
        <v>109</v>
      </c>
      <c r="C40" s="23">
        <v>0</v>
      </c>
      <c r="D40" s="105"/>
      <c r="I40" s="44"/>
      <c r="J40" s="44"/>
    </row>
    <row r="41" spans="2:10" hidden="1" x14ac:dyDescent="0.25">
      <c r="B41" s="89" t="s">
        <v>96</v>
      </c>
      <c r="C41" s="106">
        <v>0</v>
      </c>
      <c r="D41" s="107"/>
      <c r="I41" s="44"/>
      <c r="J41" s="44"/>
    </row>
    <row r="42" spans="2:10" x14ac:dyDescent="0.25">
      <c r="B42" s="98" t="s">
        <v>110</v>
      </c>
      <c r="C42" s="108">
        <f>SUM(C29:C41)</f>
        <v>-5732167.1799999997</v>
      </c>
      <c r="D42" s="109"/>
      <c r="I42" s="44"/>
      <c r="J42" s="44"/>
    </row>
    <row r="43" spans="2:10" x14ac:dyDescent="0.25">
      <c r="B43" s="95"/>
      <c r="C43" s="96"/>
      <c r="D43" s="110"/>
      <c r="E43" s="67">
        <f>SUM(E19:E42)</f>
        <v>123221693.60999998</v>
      </c>
      <c r="I43" s="44"/>
      <c r="J43" s="44"/>
    </row>
    <row r="44" spans="2:10" x14ac:dyDescent="0.25">
      <c r="B44" s="98" t="s">
        <v>111</v>
      </c>
      <c r="C44" s="99"/>
      <c r="D44" s="100"/>
      <c r="E44" s="67">
        <f>+'[1]Ejecucion Presupuestaria'!Q10</f>
        <v>123221693.60999998</v>
      </c>
      <c r="F44" s="67">
        <f>+'[1]Ejecucion Presupuestaria'!J23</f>
        <v>123221693.60999998</v>
      </c>
      <c r="I44" s="44"/>
      <c r="J44" s="44"/>
    </row>
    <row r="45" spans="2:10" hidden="1" x14ac:dyDescent="0.25">
      <c r="B45" s="89" t="s">
        <v>112</v>
      </c>
      <c r="C45" s="23">
        <v>0</v>
      </c>
      <c r="D45" s="100"/>
      <c r="I45" s="44"/>
      <c r="J45" s="44"/>
    </row>
    <row r="46" spans="2:10" hidden="1" x14ac:dyDescent="0.25">
      <c r="B46" s="89" t="s">
        <v>113</v>
      </c>
      <c r="C46" s="23">
        <v>0</v>
      </c>
      <c r="D46" s="100"/>
      <c r="I46" s="44"/>
      <c r="J46" s="44"/>
    </row>
    <row r="47" spans="2:10" hidden="1" x14ac:dyDescent="0.25">
      <c r="B47" s="89" t="s">
        <v>114</v>
      </c>
      <c r="C47" s="23">
        <v>0</v>
      </c>
      <c r="D47" s="100"/>
      <c r="I47" s="44"/>
      <c r="J47" s="44"/>
    </row>
    <row r="48" spans="2:10" ht="31.5" hidden="1" x14ac:dyDescent="0.25">
      <c r="B48" s="89" t="s">
        <v>115</v>
      </c>
      <c r="C48" s="23">
        <v>0</v>
      </c>
      <c r="D48" s="100"/>
      <c r="I48" s="44"/>
      <c r="J48" s="44"/>
    </row>
    <row r="49" spans="2:10" hidden="1" x14ac:dyDescent="0.25">
      <c r="B49" s="89" t="s">
        <v>88</v>
      </c>
      <c r="C49" s="23">
        <v>0</v>
      </c>
      <c r="D49" s="100"/>
      <c r="I49" s="44"/>
      <c r="J49" s="44"/>
    </row>
    <row r="50" spans="2:10" ht="31.5" hidden="1" x14ac:dyDescent="0.25">
      <c r="B50" s="89" t="s">
        <v>116</v>
      </c>
      <c r="C50" s="23">
        <v>0</v>
      </c>
      <c r="D50" s="100"/>
      <c r="I50" s="44"/>
      <c r="J50" s="44"/>
    </row>
    <row r="51" spans="2:10" ht="31.5" hidden="1" x14ac:dyDescent="0.25">
      <c r="B51" s="89" t="s">
        <v>117</v>
      </c>
      <c r="C51" s="23">
        <v>0</v>
      </c>
      <c r="D51" s="100"/>
      <c r="I51" s="44"/>
      <c r="J51" s="44"/>
    </row>
    <row r="52" spans="2:10" hidden="1" x14ac:dyDescent="0.25">
      <c r="B52" s="89" t="s">
        <v>118</v>
      </c>
      <c r="C52" s="23">
        <v>0</v>
      </c>
      <c r="D52" s="100"/>
      <c r="I52" s="44"/>
      <c r="J52" s="44"/>
    </row>
    <row r="53" spans="2:10" hidden="1" x14ac:dyDescent="0.25">
      <c r="B53" s="89" t="s">
        <v>119</v>
      </c>
      <c r="C53" s="23">
        <v>0</v>
      </c>
      <c r="D53" s="100"/>
      <c r="I53" s="44"/>
      <c r="J53" s="44"/>
    </row>
    <row r="54" spans="2:10" ht="31.5" hidden="1" x14ac:dyDescent="0.25">
      <c r="B54" s="89" t="s">
        <v>120</v>
      </c>
      <c r="C54" s="23">
        <v>0</v>
      </c>
      <c r="D54" s="100"/>
      <c r="I54" s="44"/>
      <c r="J54" s="44"/>
    </row>
    <row r="55" spans="2:10" hidden="1" x14ac:dyDescent="0.25">
      <c r="B55" s="89" t="s">
        <v>121</v>
      </c>
      <c r="C55" s="106">
        <v>0</v>
      </c>
      <c r="D55" s="100"/>
      <c r="I55" s="44"/>
      <c r="J55" s="44"/>
    </row>
    <row r="56" spans="2:10" x14ac:dyDescent="0.25">
      <c r="B56" s="98" t="s">
        <v>122</v>
      </c>
      <c r="C56" s="93">
        <f>+C45+C46+C47+C48+C49-C50-C51-C52-C53-C54-C55</f>
        <v>0</v>
      </c>
      <c r="D56" s="100"/>
      <c r="E56" s="67">
        <f>+E43-E44</f>
        <v>0</v>
      </c>
      <c r="I56" s="44"/>
      <c r="J56" s="44"/>
    </row>
    <row r="57" spans="2:10" x14ac:dyDescent="0.25">
      <c r="B57" s="95"/>
      <c r="D57" s="100"/>
      <c r="E57" s="67">
        <f>+E12+E13+E14-E43</f>
        <v>2335880.0400000066</v>
      </c>
      <c r="I57" s="44"/>
      <c r="J57" s="44"/>
    </row>
    <row r="58" spans="2:10" ht="31.5" x14ac:dyDescent="0.25">
      <c r="B58" s="89" t="s">
        <v>123</v>
      </c>
      <c r="C58" s="23">
        <f>+C26+C42</f>
        <v>2365679.5800000168</v>
      </c>
      <c r="D58" s="100"/>
      <c r="F58" s="67">
        <f t="shared" ref="F58" si="1">+E58-C58</f>
        <v>-2365679.5800000168</v>
      </c>
      <c r="I58" s="44"/>
      <c r="J58" s="44"/>
    </row>
    <row r="59" spans="2:10" x14ac:dyDescent="0.25">
      <c r="B59" s="89" t="s">
        <v>124</v>
      </c>
      <c r="C59" s="106">
        <f>+'[1]Efectivo y Equivalente a efecti'!R37</f>
        <v>64793097.410000004</v>
      </c>
      <c r="D59" s="100"/>
      <c r="E59" s="67" t="s">
        <v>125</v>
      </c>
      <c r="I59" s="44"/>
      <c r="J59" s="44"/>
    </row>
    <row r="60" spans="2:10" x14ac:dyDescent="0.25">
      <c r="B60" s="19" t="s">
        <v>126</v>
      </c>
      <c r="C60" s="93">
        <f>C58+C59</f>
        <v>67158776.990000024</v>
      </c>
      <c r="D60" s="100"/>
      <c r="E60" s="67" t="s">
        <v>127</v>
      </c>
      <c r="I60" s="44"/>
      <c r="J60" s="44"/>
    </row>
    <row r="61" spans="2:10" x14ac:dyDescent="0.25">
      <c r="D61" s="100"/>
      <c r="F61" s="111"/>
      <c r="I61" s="44"/>
      <c r="J61" s="44"/>
    </row>
    <row r="62" spans="2:10" x14ac:dyDescent="0.25">
      <c r="C62" s="15"/>
      <c r="D62" s="100"/>
      <c r="E62" s="87"/>
      <c r="F62" s="112"/>
      <c r="I62" s="44"/>
      <c r="J62" s="44"/>
    </row>
    <row r="63" spans="2:10" x14ac:dyDescent="0.25">
      <c r="D63" s="100"/>
      <c r="F63" s="112"/>
      <c r="I63" s="44"/>
      <c r="J63" s="44"/>
    </row>
    <row r="64" spans="2:10" x14ac:dyDescent="0.25">
      <c r="C64" s="44"/>
      <c r="D64" s="100"/>
      <c r="F64" s="112"/>
      <c r="I64" s="44"/>
      <c r="J64" s="44"/>
    </row>
    <row r="65" spans="2:10" x14ac:dyDescent="0.25">
      <c r="I65" s="44"/>
      <c r="J65" s="44"/>
    </row>
    <row r="67" spans="2:10" x14ac:dyDescent="0.25">
      <c r="B67" s="47" t="s">
        <v>53</v>
      </c>
    </row>
    <row r="68" spans="2:10" x14ac:dyDescent="0.25">
      <c r="B68" s="48" t="s">
        <v>54</v>
      </c>
    </row>
  </sheetData>
  <mergeCells count="4">
    <mergeCell ref="B3:D3"/>
    <mergeCell ref="B4:D4"/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</vt:lpstr>
      <vt:lpstr>ESTADO DE RENDIMIENTO</vt:lpstr>
      <vt:lpstr>ESTADO DE FLUJO DE EFECTIVO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2023-12-18T15:23:30Z</cp:lastPrinted>
  <dcterms:created xsi:type="dcterms:W3CDTF">2023-12-06T15:53:31Z</dcterms:created>
  <dcterms:modified xsi:type="dcterms:W3CDTF">2023-12-18T21:10:54Z</dcterms:modified>
</cp:coreProperties>
</file>