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200.20\v\OFICINA LIBRE ACCESO\- - - - 2023\9 - Septiembre\- Publicar\Finanzas\Estados Financieros\Mensuales\"/>
    </mc:Choice>
  </mc:AlternateContent>
  <bookViews>
    <workbookView xWindow="0" yWindow="0" windowWidth="20490" windowHeight="7755"/>
  </bookViews>
  <sheets>
    <sheet name="Balance General" sheetId="3" r:id="rId1"/>
    <sheet name="Estado de Rendimiento" sheetId="1" r:id="rId2"/>
    <sheet name="Estado Flujo de Efectivo" sheetId="2" r:id="rId3"/>
  </sheets>
  <externalReferences>
    <externalReference r:id="rId4"/>
    <externalReference r:id="rId5"/>
    <externalReference r:id="rId6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048576" i="3" l="1"/>
  <c r="J1048576" i="3"/>
  <c r="I1048576" i="3"/>
  <c r="C64" i="3"/>
  <c r="C63" i="3"/>
  <c r="C61" i="3"/>
  <c r="C66" i="3" s="1"/>
  <c r="C56" i="3"/>
  <c r="C39" i="3"/>
  <c r="C47" i="3" s="1"/>
  <c r="C58" i="3" s="1"/>
  <c r="C67" i="3" s="1"/>
  <c r="C33" i="3"/>
  <c r="C31" i="3"/>
  <c r="C30" i="3"/>
  <c r="C21" i="3"/>
  <c r="C20" i="3"/>
  <c r="C19" i="3"/>
  <c r="C16" i="3"/>
  <c r="C23" i="3" s="1"/>
  <c r="C35" i="3" s="1"/>
  <c r="B60" i="2" l="1"/>
  <c r="B57" i="2"/>
  <c r="E45" i="2"/>
  <c r="D45" i="2"/>
  <c r="D36" i="2"/>
  <c r="B36" i="2" s="1"/>
  <c r="B43" i="2" s="1"/>
  <c r="D26" i="2"/>
  <c r="B26" i="2"/>
  <c r="B25" i="2"/>
  <c r="B24" i="2"/>
  <c r="D23" i="2"/>
  <c r="B23" i="2"/>
  <c r="B22" i="2"/>
  <c r="D21" i="2"/>
  <c r="B21" i="2" s="1"/>
  <c r="D20" i="2"/>
  <c r="B20" i="2" s="1"/>
  <c r="D18" i="2"/>
  <c r="E14" i="2"/>
  <c r="D14" i="2"/>
  <c r="B14" i="2"/>
  <c r="E13" i="2"/>
  <c r="E15" i="2" s="1"/>
  <c r="D13" i="2"/>
  <c r="B13" i="2"/>
  <c r="B27" i="2" l="1"/>
  <c r="B59" i="2" s="1"/>
  <c r="D44" i="2"/>
  <c r="D57" i="2" s="1"/>
  <c r="B61" i="2" l="1"/>
  <c r="E59" i="2"/>
  <c r="E16" i="2"/>
  <c r="D58" i="2"/>
  <c r="C33" i="1" l="1"/>
  <c r="C34" i="1" s="1"/>
  <c r="B28" i="1"/>
  <c r="B27" i="1" s="1"/>
  <c r="B25" i="1"/>
  <c r="B24" i="1"/>
  <c r="B22" i="1"/>
  <c r="B18" i="1"/>
  <c r="C17" i="1"/>
  <c r="B17" i="1"/>
  <c r="C16" i="1"/>
  <c r="B16" i="1"/>
  <c r="B19" i="1" s="1"/>
  <c r="B29" i="1" l="1"/>
  <c r="B35" i="1" s="1"/>
  <c r="C35" i="1" s="1"/>
</calcChain>
</file>

<file path=xl/sharedStrings.xml><?xml version="1.0" encoding="utf-8"?>
<sst xmlns="http://schemas.openxmlformats.org/spreadsheetml/2006/main" count="140" uniqueCount="128">
  <si>
    <t>SERVICIO NACIONAL DE SALUD</t>
  </si>
  <si>
    <t>HOSPITAL TRAUMATOLOGICO DR. NEY ARIAS LORA</t>
  </si>
  <si>
    <t>Estado de Rendimiento Financiero</t>
  </si>
  <si>
    <t xml:space="preserve"> Al _30__de_ Septiembre _del__2023</t>
  </si>
  <si>
    <t xml:space="preserve">   ( VALORES ES RD$)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</si>
  <si>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</si>
  <si>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</si>
  <si>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</si>
  <si>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</si>
  <si>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</si>
  <si>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</si>
  <si>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</si>
  <si>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</si>
  <si>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</si>
  <si>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</si>
  <si>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</si>
  <si>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</si>
  <si>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</si>
  <si>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</si>
  <si>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</si>
  <si>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</si>
  <si>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</si>
  <si>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</si>
  <si>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Resultado del período (ahorro / desahorro)</t>
  </si>
  <si>
    <t>Atribuible a:</t>
  </si>
  <si>
    <t>Propietarios de la entidad controladora</t>
  </si>
  <si>
    <t>Intereses minoritarios</t>
  </si>
  <si>
    <t>Licda. Cynthia Payano</t>
  </si>
  <si>
    <t xml:space="preserve"> Gerente de Contabilidad</t>
  </si>
  <si>
    <t>Hospital Traumatologico Dr. Ney Arias Lora</t>
  </si>
  <si>
    <t>Estado de Flujo de Efectivo</t>
  </si>
  <si>
    <t>Del Ejercicio Terminado  al 30 de Septiembre  2023</t>
  </si>
  <si>
    <t>(Valores en RD$)</t>
  </si>
  <si>
    <t>Flujo de efectivo procedentes de actividades operativas</t>
  </si>
  <si>
    <t>Cobros impuestos</t>
  </si>
  <si>
    <t>Contribuciones de la seguridad social</t>
  </si>
  <si>
    <t xml:space="preserve">Cobros de subvenciones, transferencias, y otras asignaciones </t>
  </si>
  <si>
    <t>Cobros de seguros por primas, reclamos y otros</t>
  </si>
  <si>
    <t>Cobros por contratos mantenidos para negocios o intercambio</t>
  </si>
  <si>
    <t>Cobros de intereses financieros</t>
  </si>
  <si>
    <t>Otros cobros</t>
  </si>
  <si>
    <t xml:space="preserve">Pagos a otras entidades para financiar sus operaciones (Transferencias) </t>
  </si>
  <si>
    <t>Pagos a los trabajadores o en beneficio de ellos</t>
  </si>
  <si>
    <t xml:space="preserve">Pagos por contribuciones a la seguridad social </t>
  </si>
  <si>
    <t>Pagos de pensiones y jubilaciones</t>
  </si>
  <si>
    <t>Pagos a proveedores</t>
  </si>
  <si>
    <t>Pagos por contratos mantenidos para negocios o intercambio</t>
  </si>
  <si>
    <t>Pagos de intereses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</si>
  <si>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</si>
  <si>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</si>
  <si>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</si>
  <si>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</si>
  <si>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</si>
  <si>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</si>
  <si>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</si>
  <si>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</si>
  <si>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Pagos por adquisición de propiedad, planta y equipo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</si>
  <si>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</si>
  <si>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</si>
  <si>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</si>
  <si>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</si>
  <si>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</si>
  <si>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</si>
  <si>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</si>
  <si>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</si>
  <si>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</si>
  <si>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</si>
  <si>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</si>
  <si>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</si>
  <si>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</si>
  <si>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</si>
  <si>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</si>
  <si>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</si>
  <si>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</si>
  <si>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</si>
  <si>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 xml:space="preserve">Incremento/(Disminución) neta en el efectivo y equivalentes al efectivo </t>
  </si>
  <si>
    <t>Efectivo y equivalentes al efectivo al principio del periodo</t>
  </si>
  <si>
    <t>resultadomes anterior</t>
  </si>
  <si>
    <t>Efectivo y equivalentes al efectivo al final del periodo</t>
  </si>
  <si>
    <t>resultado actual</t>
  </si>
  <si>
    <t xml:space="preserve"> Balance General</t>
  </si>
  <si>
    <t xml:space="preserve"> Al _30__de_Septiembre  _del__2023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</si>
  <si>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</si>
  <si>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</si>
  <si>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</si>
  <si>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</si>
  <si>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</si>
  <si>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</si>
  <si>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</si>
  <si>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</si>
  <si>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</si>
  <si>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</si>
  <si>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</si>
  <si>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</si>
  <si>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</si>
  <si>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</si>
  <si>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</si>
  <si>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</si>
  <si>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</si>
  <si>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</si>
  <si>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</si>
  <si>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</si>
  <si>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</si>
  <si>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</si>
  <si>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</si>
  <si>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</si>
  <si>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</si>
  <si>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</si>
  <si>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</si>
  <si>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</si>
  <si>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</si>
  <si>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</si>
  <si>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</si>
  <si>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</si>
  <si>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</si>
  <si>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</si>
  <si>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</si>
  <si>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</si>
  <si>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</si>
  <si>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</si>
  <si>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</si>
  <si>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</si>
  <si>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</si>
  <si>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</si>
  <si>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</si>
  <si>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acumulado</t>
  </si>
  <si>
    <t>Patrimonio Neto</t>
  </si>
  <si>
    <t>Total Activos Netos/Patrimonio mas Pasivos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</si>
</sst>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(* #,##0_);_(* \(#,##0\);_(* &quot;-&quot;_);_(@_)"/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  <numFmt numFmtId="166" formatCode="_-* #,##0.0000\ _€_-;\-* #,##0.0000\ _€_-;_-* &quot;-&quot;??\ _€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b/>
      <sz val="15"/>
      <color theme="1"/>
      <name val="Arial"/>
      <family val="2"/>
    </font>
    <font>
      <b/>
      <sz val="15"/>
      <color rgb="FF00B050"/>
      <name val="Arial"/>
      <family val="2"/>
    </font>
    <font>
      <i/>
      <sz val="14"/>
      <name val="Arial"/>
      <family val="2"/>
    </font>
    <font>
      <i/>
      <sz val="14"/>
      <color theme="1"/>
      <name val="Arial"/>
      <family val="2"/>
    </font>
    <font>
      <b/>
      <sz val="10"/>
      <color theme="1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231F20"/>
      <name val="Times New Roman"/>
      <family val="1"/>
    </font>
    <font>
      <sz val="12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12"/>
      <color rgb="FF231F20"/>
      <name val="Times New Roman"/>
      <family val="1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rgb="FF000000"/>
      <name val="Times New Roman"/>
      <family val="1"/>
    </font>
    <font>
      <sz val="11"/>
      <name val="Calibri"/>
      <family val="2"/>
      <scheme val="minor"/>
    </font>
    <font>
      <b/>
      <sz val="12"/>
      <name val="Arial"/>
      <family val="2"/>
    </font>
    <font>
      <sz val="12"/>
      <color theme="1"/>
      <name val="Times New Roman"/>
      <family val="1"/>
    </font>
    <font>
      <b/>
      <u/>
      <sz val="12"/>
      <color rgb="FF231F2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9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43" fontId="1" fillId="0" borderId="0" xfId="1" applyFont="1" applyFill="1" applyAlignment="1">
      <alignment vertical="center"/>
    </xf>
    <xf numFmtId="43" fontId="0" fillId="0" borderId="0" xfId="1" applyFont="1" applyFill="1" applyBorder="1" applyAlignment="1">
      <alignment vertical="center"/>
    </xf>
    <xf numFmtId="43" fontId="3" fillId="0" borderId="0" xfId="1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43" fontId="5" fillId="0" borderId="0" xfId="1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43" fontId="8" fillId="0" borderId="0" xfId="1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43" fontId="9" fillId="0" borderId="0" xfId="1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43" fontId="11" fillId="0" borderId="0" xfId="1" applyFont="1" applyFill="1" applyAlignment="1">
      <alignment vertical="center"/>
    </xf>
    <xf numFmtId="0" fontId="0" fillId="0" borderId="0" xfId="0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43" fontId="3" fillId="0" borderId="0" xfId="0" applyNumberFormat="1" applyFont="1"/>
    <xf numFmtId="0" fontId="2" fillId="0" borderId="0" xfId="0" applyFont="1" applyFill="1" applyAlignment="1">
      <alignment horizontal="center" vertical="center"/>
    </xf>
    <xf numFmtId="43" fontId="9" fillId="0" borderId="0" xfId="1" applyFont="1" applyFill="1" applyAlignment="1">
      <alignment vertical="center"/>
    </xf>
    <xf numFmtId="0" fontId="2" fillId="0" borderId="0" xfId="0" applyFont="1" applyFill="1" applyAlignment="1">
      <alignment vertical="center"/>
    </xf>
    <xf numFmtId="43" fontId="12" fillId="0" borderId="0" xfId="1" applyFont="1" applyFill="1" applyAlignment="1">
      <alignment vertical="center"/>
    </xf>
    <xf numFmtId="43" fontId="3" fillId="0" borderId="0" xfId="1" applyFont="1" applyFill="1"/>
    <xf numFmtId="43" fontId="14" fillId="0" borderId="0" xfId="1" applyFont="1" applyFill="1"/>
    <xf numFmtId="0" fontId="13" fillId="0" borderId="0" xfId="0" applyFont="1" applyAlignment="1">
      <alignment horizontal="center" vertical="center"/>
    </xf>
    <xf numFmtId="43" fontId="15" fillId="0" borderId="0" xfId="1" applyFont="1" applyFill="1"/>
    <xf numFmtId="43" fontId="15" fillId="0" borderId="0" xfId="1" applyFont="1"/>
    <xf numFmtId="0" fontId="13" fillId="0" borderId="0" xfId="0" applyFont="1" applyAlignment="1">
      <alignment horizontal="left" vertical="center"/>
    </xf>
    <xf numFmtId="43" fontId="16" fillId="0" borderId="0" xfId="1" applyFont="1" applyFill="1"/>
    <xf numFmtId="43" fontId="16" fillId="0" borderId="0" xfId="1" applyFont="1"/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3" fontId="17" fillId="0" borderId="0" xfId="0" applyNumberFormat="1" applyFont="1" applyAlignment="1">
      <alignment horizontal="center" vertical="center"/>
    </xf>
    <xf numFmtId="43" fontId="18" fillId="0" borderId="0" xfId="1" applyFont="1" applyFill="1"/>
    <xf numFmtId="43" fontId="19" fillId="0" borderId="0" xfId="1" applyFont="1"/>
    <xf numFmtId="4" fontId="13" fillId="0" borderId="1" xfId="0" applyNumberFormat="1" applyFont="1" applyBorder="1" applyAlignment="1">
      <alignment horizontal="center" vertical="center"/>
    </xf>
    <xf numFmtId="43" fontId="20" fillId="0" borderId="0" xfId="1" applyFont="1" applyFill="1"/>
    <xf numFmtId="0" fontId="3" fillId="0" borderId="0" xfId="0" applyFont="1" applyAlignment="1">
      <alignment horizontal="left" vertical="center"/>
    </xf>
    <xf numFmtId="0" fontId="3" fillId="0" borderId="0" xfId="0" applyFont="1" applyBorder="1"/>
    <xf numFmtId="43" fontId="17" fillId="0" borderId="0" xfId="1" applyFont="1" applyAlignment="1">
      <alignment horizontal="center" vertical="center"/>
    </xf>
    <xf numFmtId="0" fontId="13" fillId="0" borderId="0" xfId="0" applyFont="1" applyAlignment="1">
      <alignment horizontal="left" vertical="center" indent="5"/>
    </xf>
    <xf numFmtId="164" fontId="13" fillId="0" borderId="1" xfId="0" applyNumberFormat="1" applyFont="1" applyBorder="1" applyAlignment="1">
      <alignment horizontal="center" vertical="center"/>
    </xf>
    <xf numFmtId="43" fontId="13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vertical="center" indent="5"/>
    </xf>
    <xf numFmtId="0" fontId="3" fillId="0" borderId="0" xfId="0" applyFont="1" applyAlignment="1">
      <alignment horizontal="left"/>
    </xf>
    <xf numFmtId="0" fontId="13" fillId="0" borderId="2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9" fillId="0" borderId="3" xfId="0" applyFont="1" applyBorder="1" applyAlignment="1">
      <alignment horizontal="center"/>
    </xf>
    <xf numFmtId="43" fontId="19" fillId="0" borderId="0" xfId="1" applyFont="1" applyFill="1"/>
    <xf numFmtId="0" fontId="3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16" fillId="0" borderId="0" xfId="0" applyFont="1"/>
    <xf numFmtId="0" fontId="13" fillId="0" borderId="0" xfId="0" applyFont="1" applyAlignment="1">
      <alignment vertical="center"/>
    </xf>
    <xf numFmtId="0" fontId="17" fillId="0" borderId="0" xfId="0" applyFont="1" applyAlignment="1">
      <alignment vertical="center" wrapText="1"/>
    </xf>
    <xf numFmtId="43" fontId="17" fillId="0" borderId="0" xfId="1" applyFont="1" applyAlignment="1">
      <alignment horizontal="center" vertical="center" wrapText="1"/>
    </xf>
    <xf numFmtId="1" fontId="21" fillId="0" borderId="0" xfId="1" applyNumberFormat="1" applyFont="1" applyAlignment="1">
      <alignment horizontal="center" vertical="center" wrapText="1"/>
    </xf>
    <xf numFmtId="41" fontId="21" fillId="0" borderId="0" xfId="1" applyNumberFormat="1" applyFont="1" applyAlignment="1">
      <alignment horizontal="center" vertical="center" wrapText="1"/>
    </xf>
    <xf numFmtId="43" fontId="16" fillId="0" borderId="0" xfId="0" applyNumberFormat="1" applyFont="1"/>
    <xf numFmtId="0" fontId="13" fillId="0" borderId="0" xfId="0" applyFont="1" applyAlignment="1">
      <alignment vertical="center" wrapText="1"/>
    </xf>
    <xf numFmtId="43" fontId="13" fillId="0" borderId="1" xfId="1" applyFont="1" applyBorder="1" applyAlignment="1">
      <alignment horizontal="center" vertical="center" wrapText="1"/>
    </xf>
    <xf numFmtId="43" fontId="2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top" wrapText="1"/>
    </xf>
    <xf numFmtId="43" fontId="3" fillId="0" borderId="0" xfId="1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43" fontId="17" fillId="0" borderId="0" xfId="1" applyFont="1" applyAlignment="1">
      <alignment horizontal="justify" vertical="center" wrapText="1"/>
    </xf>
    <xf numFmtId="0" fontId="21" fillId="0" borderId="0" xfId="0" applyFont="1" applyAlignment="1">
      <alignment horizontal="justify" vertical="center" wrapText="1"/>
    </xf>
    <xf numFmtId="0" fontId="17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 wrapText="1"/>
    </xf>
    <xf numFmtId="43" fontId="16" fillId="0" borderId="0" xfId="1" applyFont="1" applyAlignment="1">
      <alignment horizontal="center"/>
    </xf>
    <xf numFmtId="43" fontId="21" fillId="0" borderId="0" xfId="0" applyNumberFormat="1" applyFont="1" applyAlignment="1">
      <alignment horizontal="center" vertical="center" wrapText="1"/>
    </xf>
    <xf numFmtId="43" fontId="17" fillId="0" borderId="3" xfId="1" applyFont="1" applyBorder="1" applyAlignment="1">
      <alignment horizontal="center" vertical="center" wrapText="1"/>
    </xf>
    <xf numFmtId="43" fontId="21" fillId="0" borderId="0" xfId="0" applyNumberFormat="1" applyFont="1" applyBorder="1" applyAlignment="1">
      <alignment horizontal="center" vertical="center" wrapText="1"/>
    </xf>
    <xf numFmtId="43" fontId="13" fillId="0" borderId="3" xfId="1" applyFont="1" applyBorder="1" applyAlignment="1">
      <alignment horizontal="center" vertical="center" wrapText="1"/>
    </xf>
    <xf numFmtId="43" fontId="22" fillId="0" borderId="0" xfId="0" applyNumberFormat="1" applyFont="1" applyBorder="1" applyAlignment="1">
      <alignment horizontal="center" vertical="center" wrapText="1"/>
    </xf>
    <xf numFmtId="0" fontId="16" fillId="0" borderId="0" xfId="0" applyFont="1" applyBorder="1" applyAlignment="1">
      <alignment vertical="center" wrapText="1"/>
    </xf>
    <xf numFmtId="43" fontId="23" fillId="0" borderId="0" xfId="1" applyFont="1" applyBorder="1" applyAlignment="1">
      <alignment horizontal="right" vertical="center" wrapText="1"/>
    </xf>
    <xf numFmtId="4" fontId="24" fillId="0" borderId="0" xfId="0" applyNumberFormat="1" applyFont="1"/>
    <xf numFmtId="0" fontId="0" fillId="2" borderId="0" xfId="0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3" fillId="0" borderId="0" xfId="0" applyFont="1" applyAlignment="1">
      <alignment vertical="center" wrapText="1"/>
    </xf>
    <xf numFmtId="49" fontId="13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left" vertical="center" wrapText="1" indent="1"/>
    </xf>
    <xf numFmtId="43" fontId="26" fillId="0" borderId="0" xfId="0" applyNumberFormat="1" applyFont="1"/>
    <xf numFmtId="43" fontId="17" fillId="0" borderId="0" xfId="0" applyNumberFormat="1" applyFont="1" applyAlignment="1">
      <alignment horizontal="center" vertical="center" wrapText="1"/>
    </xf>
    <xf numFmtId="43" fontId="17" fillId="0" borderId="3" xfId="0" applyNumberFormat="1" applyFont="1" applyBorder="1" applyAlignment="1">
      <alignment horizontal="center" vertical="center" wrapText="1"/>
    </xf>
    <xf numFmtId="43" fontId="13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43" fontId="13" fillId="0" borderId="4" xfId="0" applyNumberFormat="1" applyFont="1" applyBorder="1" applyAlignment="1">
      <alignment horizontal="center" vertical="center" wrapText="1"/>
    </xf>
    <xf numFmtId="0" fontId="17" fillId="0" borderId="0" xfId="0" applyFont="1" applyAlignment="1">
      <alignment horizontal="right" vertical="center" wrapText="1"/>
    </xf>
    <xf numFmtId="43" fontId="13" fillId="0" borderId="0" xfId="1" applyFont="1" applyAlignment="1">
      <alignment horizontal="center" vertical="center" wrapText="1"/>
    </xf>
    <xf numFmtId="43" fontId="13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 indent="1"/>
    </xf>
    <xf numFmtId="0" fontId="19" fillId="0" borderId="0" xfId="0" applyFont="1"/>
    <xf numFmtId="4" fontId="13" fillId="0" borderId="0" xfId="0" applyNumberFormat="1" applyFont="1" applyAlignment="1">
      <alignment horizontal="right" vertical="center" wrapText="1"/>
    </xf>
    <xf numFmtId="164" fontId="13" fillId="0" borderId="1" xfId="1" applyNumberFormat="1" applyFont="1" applyBorder="1" applyAlignment="1">
      <alignment horizontal="right" vertical="center" wrapText="1"/>
    </xf>
    <xf numFmtId="165" fontId="3" fillId="0" borderId="0" xfId="0" applyNumberFormat="1" applyFont="1"/>
    <xf numFmtId="43" fontId="16" fillId="0" borderId="0" xfId="1" applyFont="1" applyAlignment="1">
      <alignment horizontal="right"/>
    </xf>
    <xf numFmtId="166" fontId="16" fillId="0" borderId="0" xfId="1" applyNumberFormat="1" applyFont="1"/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 wrapText="1" inden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103415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57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720725</xdr:colOff>
      <xdr:row>69</xdr:row>
      <xdr:rowOff>146050</xdr:rowOff>
    </xdr:from>
    <xdr:to>
      <xdr:col>3</xdr:col>
      <xdr:colOff>822325</xdr:colOff>
      <xdr:row>77</xdr:row>
      <xdr:rowOff>155575</xdr:rowOff>
    </xdr:to>
    <xdr:pic>
      <xdr:nvPicPr>
        <xdr:cNvPr id="3" name="Picture 55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0300" y="15319375"/>
          <a:ext cx="18351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103415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57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152400</xdr:rowOff>
    </xdr:from>
    <xdr:to>
      <xdr:col>0</xdr:col>
      <xdr:colOff>1952625</xdr:colOff>
      <xdr:row>3</xdr:row>
      <xdr:rowOff>133350</xdr:rowOff>
    </xdr:to>
    <xdr:pic>
      <xdr:nvPicPr>
        <xdr:cNvPr id="5" name="Imagen 4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"/>
          <a:ext cx="1952625" cy="552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106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666750</xdr:colOff>
      <xdr:row>46</xdr:row>
      <xdr:rowOff>190500</xdr:rowOff>
    </xdr:from>
    <xdr:to>
      <xdr:col>3</xdr:col>
      <xdr:colOff>1292225</xdr:colOff>
      <xdr:row>55</xdr:row>
      <xdr:rowOff>0</xdr:rowOff>
    </xdr:to>
    <xdr:pic>
      <xdr:nvPicPr>
        <xdr:cNvPr id="3" name="Picture 55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57775" y="9401175"/>
          <a:ext cx="18732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1733550</xdr:colOff>
      <xdr:row>3</xdr:row>
      <xdr:rowOff>76200</xdr:rowOff>
    </xdr:to>
    <xdr:pic>
      <xdr:nvPicPr>
        <xdr:cNvPr id="4" name="Imagen 3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33550" cy="647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1393825</xdr:colOff>
      <xdr:row>63</xdr:row>
      <xdr:rowOff>196850</xdr:rowOff>
    </xdr:from>
    <xdr:to>
      <xdr:col>2</xdr:col>
      <xdr:colOff>1079499</xdr:colOff>
      <xdr:row>68</xdr:row>
      <xdr:rowOff>130175</xdr:rowOff>
    </xdr:to>
    <xdr:pic>
      <xdr:nvPicPr>
        <xdr:cNvPr id="2" name="Picture 5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08600" y="8597900"/>
          <a:ext cx="1114424" cy="9334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95250</xdr:rowOff>
    </xdr:from>
    <xdr:to>
      <xdr:col>0</xdr:col>
      <xdr:colOff>1590675</xdr:colOff>
      <xdr:row>2</xdr:row>
      <xdr:rowOff>142875</xdr:rowOff>
    </xdr:to>
    <xdr:pic>
      <xdr:nvPicPr>
        <xdr:cNvPr id="3" name="Imagen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"/>
          <a:ext cx="1590675" cy="4476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payano/Desktop/Trabajos%20Realizados%20por%20Cynthia%20Payano/Estados%20Financieros/A&#241;o%202023/Septiembre%202023/Estados%20Financieros%20%20Septiembre%20%20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payano\Desktop\Trabajos%20Realizados%20por%20Cynthia%20Payano\Estados%20Financieros\A&#241;o%202023\Septiembre%202023\Estados%20Financieros%20%20Septiembre%20%20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Pagos Anticipados "/>
      <sheetName val="Activo Fijo"/>
      <sheetName val="Cuentas Por Pagar"/>
      <sheetName val="Ejecucion Presupuestaria"/>
      <sheetName val="Hoja4"/>
      <sheetName val="NOTAS 7 AL 48 "/>
      <sheetName val="NOTA PPE"/>
    </sheetNames>
    <sheetDataSet>
      <sheetData sheetId="0" refreshError="1"/>
      <sheetData sheetId="1" refreshError="1"/>
      <sheetData sheetId="2" refreshError="1">
        <row r="56">
          <cell r="B56">
            <v>-23534595.199999999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37">
          <cell r="P37">
            <v>72845638.5</v>
          </cell>
        </row>
      </sheetData>
      <sheetData sheetId="12" refreshError="1"/>
      <sheetData sheetId="13" refreshError="1"/>
      <sheetData sheetId="14" refreshError="1">
        <row r="21">
          <cell r="L21">
            <v>278311.5116666666</v>
          </cell>
        </row>
      </sheetData>
      <sheetData sheetId="15" refreshError="1">
        <row r="23">
          <cell r="D23">
            <v>2017088.51</v>
          </cell>
        </row>
      </sheetData>
      <sheetData sheetId="16" refreshError="1"/>
      <sheetData sheetId="17" refreshError="1">
        <row r="6">
          <cell r="Q6">
            <v>72406200.530000001</v>
          </cell>
        </row>
        <row r="7">
          <cell r="Q7">
            <v>5164663</v>
          </cell>
        </row>
        <row r="8">
          <cell r="Q8">
            <v>24153131.690000001</v>
          </cell>
        </row>
        <row r="9">
          <cell r="Q9">
            <v>3866313.09</v>
          </cell>
        </row>
        <row r="10">
          <cell r="Q10">
            <v>105590308.31</v>
          </cell>
        </row>
        <row r="14">
          <cell r="G14">
            <v>49005859.229999997</v>
          </cell>
        </row>
        <row r="15">
          <cell r="G15">
            <v>33049853.879999999</v>
          </cell>
        </row>
        <row r="16">
          <cell r="J16">
            <v>82055713.109999999</v>
          </cell>
        </row>
        <row r="23">
          <cell r="J23">
            <v>105590308.31</v>
          </cell>
        </row>
        <row r="24">
          <cell r="J24">
            <v>72406200.530000001</v>
          </cell>
        </row>
        <row r="83">
          <cell r="J83">
            <v>1255991.28</v>
          </cell>
        </row>
        <row r="187">
          <cell r="J187">
            <v>498.14</v>
          </cell>
        </row>
      </sheetData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Pagos Anticipados "/>
      <sheetName val="Activo Fijo"/>
      <sheetName val="Cuentas Por Pagar"/>
      <sheetName val="Ejecucion Presupuestaria"/>
      <sheetName val="Hoja4"/>
      <sheetName val="NOTAS 7 AL 48 "/>
      <sheetName val="NOTA PPE"/>
    </sheetNames>
    <sheetDataSet>
      <sheetData sheetId="0" refreshError="1"/>
      <sheetData sheetId="1" refreshError="1">
        <row r="35">
          <cell r="B35">
            <v>-21963682.13166666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5">
          <cell r="C25">
            <v>49311043.300000004</v>
          </cell>
        </row>
      </sheetData>
      <sheetData sheetId="12" refreshError="1">
        <row r="19">
          <cell r="D19">
            <v>405527588.66433144</v>
          </cell>
        </row>
      </sheetData>
      <sheetData sheetId="13" refreshError="1">
        <row r="22">
          <cell r="C22">
            <v>138436965.47999999</v>
          </cell>
        </row>
      </sheetData>
      <sheetData sheetId="14" refreshError="1">
        <row r="21">
          <cell r="K21">
            <v>1596527.8516666668</v>
          </cell>
        </row>
      </sheetData>
      <sheetData sheetId="15" refreshError="1">
        <row r="21">
          <cell r="D21">
            <v>76556041.5</v>
          </cell>
        </row>
      </sheetData>
      <sheetData sheetId="16" refreshError="1"/>
      <sheetData sheetId="17" refreshError="1">
        <row r="451">
          <cell r="J451">
            <v>0</v>
          </cell>
        </row>
      </sheetData>
      <sheetData sheetId="18" refreshError="1"/>
      <sheetData sheetId="19" refreshError="1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L1048576"/>
  <sheetViews>
    <sheetView tabSelected="1" workbookViewId="0">
      <selection activeCell="E18" sqref="E18"/>
    </sheetView>
  </sheetViews>
  <sheetFormatPr baseColWidth="10" defaultColWidth="11.42578125" defaultRowHeight="15.75" x14ac:dyDescent="0.25"/>
  <cols>
    <col min="1" max="1" width="42.42578125" style="6" customWidth="1"/>
    <col min="2" max="2" width="20.85546875" style="6" customWidth="1"/>
    <col min="3" max="3" width="26" style="5" customWidth="1"/>
    <col min="4" max="4" width="16.42578125" style="6" bestFit="1" customWidth="1"/>
    <col min="5" max="6" width="18.5703125" style="5" bestFit="1" customWidth="1"/>
    <col min="7" max="7" width="14.42578125" style="5" bestFit="1" customWidth="1"/>
    <col min="8" max="8" width="16.85546875" style="5" bestFit="1" customWidth="1"/>
    <col min="9" max="9" width="16.28515625" style="5" bestFit="1" customWidth="1"/>
    <col min="10" max="10" width="12.140625" style="5" bestFit="1" customWidth="1"/>
    <col min="11" max="11" width="14.42578125" style="5" bestFit="1" customWidth="1"/>
    <col min="12" max="16384" width="11.42578125" style="6"/>
  </cols>
  <sheetData>
    <row r="1" spans="1:12" x14ac:dyDescent="0.25">
      <c r="A1" s="1"/>
      <c r="B1" s="2"/>
      <c r="C1" s="1"/>
      <c r="D1" s="79"/>
    </row>
    <row r="2" spans="1:12" x14ac:dyDescent="0.25">
      <c r="A2" s="1"/>
      <c r="B2" s="2"/>
      <c r="C2" s="1"/>
      <c r="D2" s="79"/>
    </row>
    <row r="3" spans="1:12" x14ac:dyDescent="0.25">
      <c r="A3" s="1"/>
      <c r="B3" s="2"/>
      <c r="C3" s="1"/>
      <c r="D3" s="79"/>
    </row>
    <row r="4" spans="1:12" ht="19.5" x14ac:dyDescent="0.25">
      <c r="A4" s="1"/>
      <c r="B4" s="7" t="s">
        <v>0</v>
      </c>
      <c r="C4" s="80"/>
      <c r="D4" s="79"/>
    </row>
    <row r="5" spans="1:12" ht="19.5" x14ac:dyDescent="0.25">
      <c r="A5" s="1"/>
      <c r="B5" s="9" t="s">
        <v>1</v>
      </c>
      <c r="C5" s="81"/>
      <c r="D5" s="79"/>
    </row>
    <row r="6" spans="1:12" ht="18.75" x14ac:dyDescent="0.25">
      <c r="B6" s="10"/>
      <c r="C6" s="82"/>
      <c r="D6" s="79"/>
    </row>
    <row r="7" spans="1:12" x14ac:dyDescent="0.25">
      <c r="A7" s="1"/>
      <c r="B7" s="12"/>
      <c r="C7" s="12"/>
      <c r="D7" s="79"/>
    </row>
    <row r="8" spans="1:12" ht="18" x14ac:dyDescent="0.25">
      <c r="A8" s="1"/>
      <c r="B8" s="14" t="s">
        <v>80</v>
      </c>
      <c r="C8" s="83"/>
      <c r="D8" s="79"/>
    </row>
    <row r="9" spans="1:12" ht="18" x14ac:dyDescent="0.25">
      <c r="A9" s="1"/>
      <c r="B9" s="14" t="s">
        <v>81</v>
      </c>
      <c r="C9" s="83"/>
      <c r="D9" s="79"/>
      <c r="L9" s="18"/>
    </row>
    <row r="10" spans="1:12" x14ac:dyDescent="0.25">
      <c r="A10" s="1"/>
      <c r="B10" s="12" t="s">
        <v>4</v>
      </c>
      <c r="C10" s="2"/>
      <c r="D10" s="79"/>
    </row>
    <row r="11" spans="1:12" x14ac:dyDescent="0.25">
      <c r="A11" s="1"/>
      <c r="B11" s="2"/>
      <c r="C11" s="84"/>
      <c r="D11" s="79"/>
    </row>
    <row r="12" spans="1:12" x14ac:dyDescent="0.25">
      <c r="A12" s="107"/>
      <c r="B12" s="107"/>
    </row>
    <row r="13" spans="1:12" ht="12.75" customHeight="1" x14ac:dyDescent="0.25">
      <c r="A13" s="85"/>
      <c r="B13" s="86"/>
    </row>
    <row r="14" spans="1:12" x14ac:dyDescent="0.25">
      <c r="A14" s="59" t="s">
        <v>82</v>
      </c>
      <c r="B14" s="85"/>
    </row>
    <row r="15" spans="1:12" x14ac:dyDescent="0.25">
      <c r="A15" s="59" t="s">
        <v>83</v>
      </c>
      <c r="B15" s="85"/>
    </row>
    <row r="16" spans="1:12" x14ac:dyDescent="0.25">
      <c r="A16" s="87" t="s">
        <v>84</v>
      </c>
      <c r="C16" s="88">
        <f>+'[2]Efectivo y Equivalente a efecti'!C25</f>
        <v>49311043.300000004</v>
      </c>
    </row>
    <row r="17" spans="1:4" x14ac:dyDescent="0.25">
      <c r="A17" s="87" t="s">
        <v>85</v>
      </c>
      <c r="C17" s="89">
        <v>0</v>
      </c>
    </row>
    <row r="18" spans="1:4" ht="31.5" x14ac:dyDescent="0.25">
      <c r="A18" s="87" t="s">
        <v>86</v>
      </c>
      <c r="C18" s="89">
        <v>0</v>
      </c>
    </row>
    <row r="19" spans="1:4" x14ac:dyDescent="0.25">
      <c r="A19" s="87" t="s">
        <v>87</v>
      </c>
      <c r="C19" s="88">
        <f>+'[2]Cuentas Por Cobrar'!D19</f>
        <v>405527588.66433144</v>
      </c>
    </row>
    <row r="20" spans="1:4" x14ac:dyDescent="0.25">
      <c r="A20" s="87" t="s">
        <v>88</v>
      </c>
      <c r="C20" s="88">
        <f>+[2]Inventario!C22</f>
        <v>138436965.47999999</v>
      </c>
    </row>
    <row r="21" spans="1:4" x14ac:dyDescent="0.25">
      <c r="A21" s="87" t="s">
        <v>89</v>
      </c>
      <c r="C21" s="55">
        <f>'[2]Pagos Anticipados '!K21</f>
        <v>1596527.8516666668</v>
      </c>
    </row>
    <row r="22" spans="1:4" x14ac:dyDescent="0.25">
      <c r="A22" s="87" t="s">
        <v>90</v>
      </c>
      <c r="C22" s="90">
        <v>0</v>
      </c>
    </row>
    <row r="23" spans="1:4" x14ac:dyDescent="0.25">
      <c r="A23" s="59" t="s">
        <v>91</v>
      </c>
      <c r="C23" s="91">
        <f>SUM(C16:C22)</f>
        <v>594872125.2959981</v>
      </c>
    </row>
    <row r="24" spans="1:4" x14ac:dyDescent="0.25">
      <c r="A24" s="59"/>
      <c r="C24" s="92"/>
    </row>
    <row r="25" spans="1:4" x14ac:dyDescent="0.25">
      <c r="A25" s="59" t="s">
        <v>92</v>
      </c>
      <c r="C25" s="93"/>
    </row>
    <row r="26" spans="1:4" x14ac:dyDescent="0.25">
      <c r="A26" s="87" t="s">
        <v>93</v>
      </c>
      <c r="C26" s="94">
        <v>0</v>
      </c>
    </row>
    <row r="27" spans="1:4" x14ac:dyDescent="0.25">
      <c r="A27" s="87" t="s">
        <v>94</v>
      </c>
      <c r="C27" s="94">
        <v>0</v>
      </c>
    </row>
    <row r="28" spans="1:4" x14ac:dyDescent="0.25">
      <c r="A28" s="87" t="s">
        <v>95</v>
      </c>
      <c r="C28" s="94">
        <v>0</v>
      </c>
    </row>
    <row r="29" spans="1:4" x14ac:dyDescent="0.25">
      <c r="A29" s="87" t="s">
        <v>96</v>
      </c>
      <c r="C29" s="94">
        <v>0</v>
      </c>
    </row>
    <row r="30" spans="1:4" x14ac:dyDescent="0.25">
      <c r="A30" s="87" t="s">
        <v>97</v>
      </c>
      <c r="C30" s="89">
        <f>+C33-C31</f>
        <v>76556041.5</v>
      </c>
      <c r="D30" s="18"/>
    </row>
    <row r="31" spans="1:4" x14ac:dyDescent="0.25">
      <c r="A31" s="87" t="s">
        <v>98</v>
      </c>
      <c r="C31" s="55">
        <f>'[2]Ejecucion Presupuestaria'!J451</f>
        <v>0</v>
      </c>
    </row>
    <row r="32" spans="1:4" x14ac:dyDescent="0.25">
      <c r="A32" s="87" t="s">
        <v>99</v>
      </c>
      <c r="C32" s="95">
        <v>0</v>
      </c>
    </row>
    <row r="33" spans="1:3" x14ac:dyDescent="0.25">
      <c r="A33" s="59" t="s">
        <v>100</v>
      </c>
      <c r="C33" s="91">
        <f>+'[2]Activo Fijo'!D21</f>
        <v>76556041.5</v>
      </c>
    </row>
    <row r="34" spans="1:3" x14ac:dyDescent="0.25">
      <c r="A34" s="59"/>
      <c r="C34" s="92"/>
    </row>
    <row r="35" spans="1:3" ht="16.5" thickBot="1" x14ac:dyDescent="0.3">
      <c r="A35" s="59" t="s">
        <v>101</v>
      </c>
      <c r="C35" s="96">
        <f>+C23+C33</f>
        <v>671428166.7959981</v>
      </c>
    </row>
    <row r="36" spans="1:3" ht="16.5" thickTop="1" x14ac:dyDescent="0.25">
      <c r="A36" s="108" t="s">
        <v>102</v>
      </c>
      <c r="C36" s="85"/>
    </row>
    <row r="37" spans="1:3" x14ac:dyDescent="0.25">
      <c r="A37" s="108"/>
      <c r="C37" s="97"/>
    </row>
    <row r="38" spans="1:3" x14ac:dyDescent="0.25">
      <c r="A38" s="87" t="s">
        <v>103</v>
      </c>
      <c r="C38" s="94">
        <v>0</v>
      </c>
    </row>
    <row r="39" spans="1:3" x14ac:dyDescent="0.25">
      <c r="A39" s="87" t="s">
        <v>104</v>
      </c>
      <c r="C39" s="89">
        <f>+'[3]Cuentas Por Pagar'!C15</f>
        <v>0</v>
      </c>
    </row>
    <row r="40" spans="1:3" x14ac:dyDescent="0.25">
      <c r="A40" s="87" t="s">
        <v>105</v>
      </c>
      <c r="C40" s="89">
        <v>0</v>
      </c>
    </row>
    <row r="41" spans="1:3" ht="31.5" x14ac:dyDescent="0.25">
      <c r="A41" s="87" t="s">
        <v>106</v>
      </c>
      <c r="C41" s="89">
        <v>0</v>
      </c>
    </row>
    <row r="42" spans="1:3" ht="31.5" x14ac:dyDescent="0.25">
      <c r="A42" s="87" t="s">
        <v>107</v>
      </c>
      <c r="C42" s="89">
        <v>0</v>
      </c>
    </row>
    <row r="43" spans="1:3" x14ac:dyDescent="0.25">
      <c r="A43" s="87" t="s">
        <v>108</v>
      </c>
      <c r="C43" s="71">
        <v>7038893.4199999999</v>
      </c>
    </row>
    <row r="44" spans="1:3" ht="31.5" x14ac:dyDescent="0.25">
      <c r="A44" s="87" t="s">
        <v>109</v>
      </c>
      <c r="C44" s="89">
        <v>0</v>
      </c>
    </row>
    <row r="45" spans="1:3" x14ac:dyDescent="0.25">
      <c r="A45" s="87" t="s">
        <v>110</v>
      </c>
      <c r="C45" s="89">
        <v>0</v>
      </c>
    </row>
    <row r="46" spans="1:3" x14ac:dyDescent="0.25">
      <c r="A46" s="87" t="s">
        <v>111</v>
      </c>
      <c r="C46" s="90">
        <v>0</v>
      </c>
    </row>
    <row r="47" spans="1:3" x14ac:dyDescent="0.25">
      <c r="A47" s="59" t="s">
        <v>112</v>
      </c>
      <c r="C47" s="91">
        <f>SUM(C38:C46)</f>
        <v>7038893.4199999999</v>
      </c>
    </row>
    <row r="48" spans="1:3" x14ac:dyDescent="0.25">
      <c r="A48" s="59"/>
      <c r="C48" s="92"/>
    </row>
    <row r="49" spans="1:4" x14ac:dyDescent="0.25">
      <c r="A49" s="59" t="s">
        <v>113</v>
      </c>
      <c r="C49" s="85"/>
    </row>
    <row r="50" spans="1:4" x14ac:dyDescent="0.25">
      <c r="A50" s="87" t="s">
        <v>114</v>
      </c>
      <c r="C50" s="55">
        <v>5327210.5199999996</v>
      </c>
    </row>
    <row r="51" spans="1:4" x14ac:dyDescent="0.25">
      <c r="A51" s="87" t="s">
        <v>115</v>
      </c>
      <c r="C51" s="94">
        <v>0</v>
      </c>
    </row>
    <row r="52" spans="1:4" x14ac:dyDescent="0.25">
      <c r="A52" s="87" t="s">
        <v>116</v>
      </c>
      <c r="C52" s="94">
        <v>0</v>
      </c>
    </row>
    <row r="53" spans="1:4" x14ac:dyDescent="0.25">
      <c r="A53" s="87" t="s">
        <v>117</v>
      </c>
      <c r="C53" s="55"/>
    </row>
    <row r="54" spans="1:4" ht="31.5" x14ac:dyDescent="0.25">
      <c r="A54" s="87" t="s">
        <v>118</v>
      </c>
      <c r="C54" s="94">
        <v>0</v>
      </c>
    </row>
    <row r="55" spans="1:4" x14ac:dyDescent="0.25">
      <c r="A55" s="87" t="s">
        <v>119</v>
      </c>
      <c r="C55" s="95">
        <v>0</v>
      </c>
    </row>
    <row r="56" spans="1:4" x14ac:dyDescent="0.25">
      <c r="A56" s="59" t="s">
        <v>120</v>
      </c>
      <c r="C56" s="98">
        <f>SUM(C50:C55)</f>
        <v>5327210.5199999996</v>
      </c>
    </row>
    <row r="57" spans="1:4" x14ac:dyDescent="0.25">
      <c r="A57" s="59"/>
      <c r="C57" s="92"/>
      <c r="D57" s="52"/>
    </row>
    <row r="58" spans="1:4" x14ac:dyDescent="0.25">
      <c r="A58" s="59" t="s">
        <v>121</v>
      </c>
      <c r="C58" s="99">
        <f>+C47+C56</f>
        <v>12366103.939999999</v>
      </c>
      <c r="D58" s="52"/>
    </row>
    <row r="59" spans="1:4" x14ac:dyDescent="0.25">
      <c r="A59" s="59"/>
      <c r="C59" s="92"/>
      <c r="D59" s="52"/>
    </row>
    <row r="60" spans="1:4" x14ac:dyDescent="0.25">
      <c r="A60" s="59" t="s">
        <v>122</v>
      </c>
      <c r="C60" s="85"/>
      <c r="D60" s="52"/>
    </row>
    <row r="61" spans="1:4" x14ac:dyDescent="0.25">
      <c r="A61" s="87" t="s">
        <v>123</v>
      </c>
      <c r="C61" s="89">
        <f>+'[3]Cambio de Patrimonio'!B17</f>
        <v>412502736.45999998</v>
      </c>
      <c r="D61" s="52"/>
    </row>
    <row r="62" spans="1:4" x14ac:dyDescent="0.25">
      <c r="A62" s="87" t="s">
        <v>124</v>
      </c>
      <c r="C62" s="94">
        <v>0</v>
      </c>
      <c r="D62" s="58"/>
    </row>
    <row r="63" spans="1:4" x14ac:dyDescent="0.25">
      <c r="A63" s="87" t="s">
        <v>23</v>
      </c>
      <c r="C63" s="43">
        <f>+'[2]Estado de Rend. Fianac. Mensual'!B35</f>
        <v>-21963682.13166666</v>
      </c>
      <c r="D63" s="52"/>
    </row>
    <row r="64" spans="1:4" x14ac:dyDescent="0.25">
      <c r="A64" s="87" t="s">
        <v>125</v>
      </c>
      <c r="C64" s="89">
        <f>128702975.48-17612052.12-4031.83-15604876.87-1740780.77+3527+20036404.98+15615527.06+13349766.09-149211+26612.28-45831.96-7005099.322+21203596.21-685.8-4550209.28+34378.87+27401255.11-13031023.34-10763769.97+38724045.51-29401474.24+51497.84-4602570.36-5103861.54-15388+22415155+36753044.56-5819254.59+6719757.92+15255612.5437+7293354.11-18020873.6567+48407492.6127</f>
        <v>268523008.52770001</v>
      </c>
      <c r="D64" s="52"/>
    </row>
    <row r="65" spans="1:11" x14ac:dyDescent="0.25">
      <c r="A65" s="87" t="s">
        <v>26</v>
      </c>
      <c r="C65" s="95">
        <v>0</v>
      </c>
      <c r="D65" s="52"/>
    </row>
    <row r="66" spans="1:11" s="101" customFormat="1" x14ac:dyDescent="0.25">
      <c r="A66" s="100" t="s">
        <v>126</v>
      </c>
      <c r="C66" s="102">
        <f>SUM(C61:C65)</f>
        <v>659062062.85603333</v>
      </c>
      <c r="D66" s="52"/>
      <c r="E66" s="5"/>
      <c r="F66" s="5"/>
      <c r="G66" s="5"/>
      <c r="H66" s="5"/>
      <c r="I66" s="5"/>
      <c r="J66" s="35"/>
      <c r="K66" s="35"/>
    </row>
    <row r="67" spans="1:11" ht="31.5" x14ac:dyDescent="0.25">
      <c r="A67" s="59" t="s">
        <v>127</v>
      </c>
      <c r="C67" s="103">
        <f>SUM(C58+C66)</f>
        <v>671428166.79603338</v>
      </c>
      <c r="D67" s="58"/>
    </row>
    <row r="68" spans="1:11" x14ac:dyDescent="0.25">
      <c r="B68" s="104"/>
      <c r="C68" s="30"/>
      <c r="D68" s="52"/>
    </row>
    <row r="69" spans="1:11" x14ac:dyDescent="0.25">
      <c r="B69" s="5"/>
      <c r="C69" s="105"/>
      <c r="D69" s="52"/>
    </row>
    <row r="70" spans="1:11" x14ac:dyDescent="0.25">
      <c r="B70" s="5"/>
      <c r="C70" s="106"/>
      <c r="D70" s="52"/>
    </row>
    <row r="71" spans="1:11" x14ac:dyDescent="0.25">
      <c r="A71"/>
      <c r="B71" s="18"/>
      <c r="C71" s="30"/>
    </row>
    <row r="72" spans="1:11" x14ac:dyDescent="0.25">
      <c r="C72" s="30"/>
    </row>
    <row r="73" spans="1:11" x14ac:dyDescent="0.25">
      <c r="B73"/>
      <c r="C73" s="30"/>
    </row>
    <row r="74" spans="1:11" x14ac:dyDescent="0.25">
      <c r="A74" s="48" t="s">
        <v>27</v>
      </c>
      <c r="C74" s="30"/>
    </row>
    <row r="75" spans="1:11" x14ac:dyDescent="0.25">
      <c r="A75" s="50" t="s">
        <v>28</v>
      </c>
      <c r="C75" s="30"/>
    </row>
    <row r="76" spans="1:11" x14ac:dyDescent="0.25">
      <c r="C76" s="30"/>
    </row>
    <row r="77" spans="1:11" x14ac:dyDescent="0.25">
      <c r="C77" s="30"/>
    </row>
    <row r="78" spans="1:11" x14ac:dyDescent="0.25">
      <c r="C78" s="30"/>
    </row>
    <row r="79" spans="1:11" x14ac:dyDescent="0.25">
      <c r="C79" s="30"/>
    </row>
    <row r="80" spans="1:11" x14ac:dyDescent="0.25">
      <c r="C80" s="30"/>
    </row>
    <row r="81" spans="3:3" x14ac:dyDescent="0.25">
      <c r="C81" s="30"/>
    </row>
    <row r="82" spans="3:3" x14ac:dyDescent="0.25">
      <c r="C82" s="30"/>
    </row>
    <row r="1048576" spans="9:11" x14ac:dyDescent="0.25">
      <c r="I1048576" s="5">
        <f>SUM(G1048576:H1048576)</f>
        <v>0</v>
      </c>
      <c r="J1048576" s="5">
        <f>SUM(J16)</f>
        <v>0</v>
      </c>
      <c r="K1048576" s="5">
        <f>SUM(K14:K1048575)</f>
        <v>0</v>
      </c>
    </row>
  </sheetData>
  <mergeCells count="2">
    <mergeCell ref="A12:B12"/>
    <mergeCell ref="A36:A3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L48"/>
  <sheetViews>
    <sheetView workbookViewId="0">
      <selection activeCell="D17" sqref="D17"/>
    </sheetView>
  </sheetViews>
  <sheetFormatPr baseColWidth="10" defaultColWidth="11.42578125" defaultRowHeight="15.75" x14ac:dyDescent="0.25"/>
  <cols>
    <col min="1" max="1" width="43.85546875" style="6" customWidth="1"/>
    <col min="2" max="2" width="22" style="6" bestFit="1" customWidth="1"/>
    <col min="3" max="3" width="18.7109375" style="23" customWidth="1"/>
    <col min="4" max="4" width="19.7109375" style="23" bestFit="1" customWidth="1"/>
    <col min="5" max="5" width="16.28515625" style="5" bestFit="1" customWidth="1"/>
    <col min="6" max="6" width="43.5703125" style="6" bestFit="1" customWidth="1"/>
    <col min="7" max="7" width="14.42578125" style="5" bestFit="1" customWidth="1"/>
    <col min="8" max="8" width="12.140625" style="5" bestFit="1" customWidth="1"/>
    <col min="9" max="11" width="11.5703125" style="5" bestFit="1" customWidth="1"/>
    <col min="12" max="16384" width="11.42578125" style="6"/>
  </cols>
  <sheetData>
    <row r="1" spans="1:12" x14ac:dyDescent="0.25">
      <c r="A1" s="1"/>
      <c r="B1" s="2"/>
      <c r="C1" s="3"/>
      <c r="D1" s="4"/>
    </row>
    <row r="2" spans="1:12" x14ac:dyDescent="0.25">
      <c r="A2" s="1"/>
      <c r="B2" s="2"/>
      <c r="C2" s="3"/>
      <c r="D2" s="4"/>
    </row>
    <row r="3" spans="1:12" x14ac:dyDescent="0.25">
      <c r="A3" s="1"/>
      <c r="B3" s="2"/>
      <c r="C3" s="3"/>
      <c r="D3" s="4"/>
    </row>
    <row r="4" spans="1:12" ht="19.5" x14ac:dyDescent="0.25">
      <c r="A4" s="1"/>
      <c r="B4" s="7" t="s">
        <v>0</v>
      </c>
      <c r="C4" s="8"/>
      <c r="D4" s="4"/>
    </row>
    <row r="5" spans="1:12" ht="19.5" x14ac:dyDescent="0.25">
      <c r="A5" s="1"/>
      <c r="B5" s="9" t="s">
        <v>1</v>
      </c>
      <c r="C5" s="8"/>
      <c r="D5" s="4"/>
    </row>
    <row r="6" spans="1:12" ht="18.75" x14ac:dyDescent="0.25">
      <c r="B6" s="10"/>
      <c r="C6" s="11"/>
      <c r="D6" s="4"/>
    </row>
    <row r="7" spans="1:12" x14ac:dyDescent="0.25">
      <c r="A7" s="1"/>
      <c r="B7" s="12"/>
      <c r="C7" s="13"/>
      <c r="D7" s="4"/>
    </row>
    <row r="8" spans="1:12" ht="18" x14ac:dyDescent="0.25">
      <c r="A8" s="1"/>
      <c r="B8" s="14" t="s">
        <v>2</v>
      </c>
      <c r="C8" s="15"/>
      <c r="D8" s="4"/>
    </row>
    <row r="9" spans="1:12" ht="18" x14ac:dyDescent="0.25">
      <c r="A9" s="16"/>
      <c r="B9" s="17" t="s">
        <v>3</v>
      </c>
      <c r="C9" s="15"/>
      <c r="D9" s="4"/>
      <c r="L9" s="18"/>
    </row>
    <row r="10" spans="1:12" x14ac:dyDescent="0.25">
      <c r="A10" s="16"/>
      <c r="B10" s="19" t="s">
        <v>4</v>
      </c>
      <c r="C10" s="20"/>
      <c r="D10" s="4"/>
      <c r="L10" s="18"/>
    </row>
    <row r="11" spans="1:12" x14ac:dyDescent="0.25">
      <c r="A11" s="16"/>
      <c r="B11" s="21"/>
      <c r="C11" s="22"/>
      <c r="D11" s="4"/>
      <c r="L11" s="18"/>
    </row>
    <row r="12" spans="1:12" x14ac:dyDescent="0.25">
      <c r="A12" s="107"/>
      <c r="B12" s="107"/>
      <c r="D12" s="24"/>
      <c r="L12" s="18"/>
    </row>
    <row r="13" spans="1:12" x14ac:dyDescent="0.25">
      <c r="B13" s="25"/>
      <c r="D13" s="26"/>
      <c r="E13" s="27"/>
    </row>
    <row r="14" spans="1:12" x14ac:dyDescent="0.25">
      <c r="A14" s="28" t="s">
        <v>5</v>
      </c>
      <c r="C14" s="26"/>
      <c r="D14" s="29"/>
      <c r="E14" s="30"/>
      <c r="L14" s="18"/>
    </row>
    <row r="15" spans="1:12" hidden="1" x14ac:dyDescent="0.25">
      <c r="A15" s="31" t="s">
        <v>6</v>
      </c>
      <c r="B15" s="32">
        <v>0</v>
      </c>
      <c r="C15" s="26"/>
      <c r="D15" s="29"/>
      <c r="E15" s="30"/>
    </row>
    <row r="16" spans="1:12" x14ac:dyDescent="0.25">
      <c r="A16" s="31" t="s">
        <v>7</v>
      </c>
      <c r="B16" s="33">
        <f>+'[1]Ejecucion Presupuestaria'!G15</f>
        <v>33049853.879999999</v>
      </c>
      <c r="C16" s="34">
        <f>+'[1]Ejecucion Presupuestaria'!G15</f>
        <v>33049853.879999999</v>
      </c>
      <c r="D16" s="29"/>
      <c r="E16" s="30"/>
      <c r="G16" s="35"/>
    </row>
    <row r="17" spans="1:5" x14ac:dyDescent="0.25">
      <c r="A17" s="31" t="s">
        <v>8</v>
      </c>
      <c r="B17" s="33">
        <f>+'[1]Ejecucion Presupuestaria'!G14</f>
        <v>49005859.229999997</v>
      </c>
      <c r="C17" s="34">
        <f>+'[1]Ejecucion Presupuestaria'!G14</f>
        <v>49005859.229999997</v>
      </c>
      <c r="D17" s="26">
        <v>42565466.799999997</v>
      </c>
      <c r="E17" s="30"/>
    </row>
    <row r="18" spans="1:5" x14ac:dyDescent="0.25">
      <c r="A18" s="31" t="s">
        <v>9</v>
      </c>
      <c r="B18" s="33">
        <f>+'[1]Ejecucion Presupuestaria'!J13</f>
        <v>0</v>
      </c>
      <c r="C18" s="34"/>
      <c r="D18" s="29"/>
      <c r="E18" s="30"/>
    </row>
    <row r="19" spans="1:5" x14ac:dyDescent="0.25">
      <c r="A19" s="28" t="s">
        <v>10</v>
      </c>
      <c r="B19" s="36">
        <f>SUM(B15:B18)</f>
        <v>82055713.109999999</v>
      </c>
      <c r="C19" s="37"/>
      <c r="D19" s="29"/>
      <c r="E19" s="30"/>
    </row>
    <row r="20" spans="1:5" x14ac:dyDescent="0.25">
      <c r="A20" s="38"/>
      <c r="B20" s="39"/>
      <c r="C20" s="34"/>
      <c r="D20" s="40"/>
      <c r="E20" s="30"/>
    </row>
    <row r="21" spans="1:5" x14ac:dyDescent="0.25">
      <c r="A21" s="41" t="s">
        <v>11</v>
      </c>
      <c r="C21" s="34"/>
      <c r="D21" s="29"/>
      <c r="E21" s="30"/>
    </row>
    <row r="22" spans="1:5" x14ac:dyDescent="0.25">
      <c r="A22" s="31" t="s">
        <v>12</v>
      </c>
      <c r="B22" s="40">
        <f>+'[1]Ejecucion Presupuestaria'!Q6</f>
        <v>72406200.530000001</v>
      </c>
      <c r="C22" s="34"/>
      <c r="D22" s="29"/>
      <c r="E22" s="30"/>
    </row>
    <row r="23" spans="1:5" x14ac:dyDescent="0.25">
      <c r="A23" s="31" t="s">
        <v>13</v>
      </c>
      <c r="B23" s="40"/>
      <c r="C23" s="34"/>
      <c r="D23" s="29"/>
      <c r="E23" s="30"/>
    </row>
    <row r="24" spans="1:5" x14ac:dyDescent="0.25">
      <c r="A24" s="31" t="s">
        <v>14</v>
      </c>
      <c r="B24" s="40">
        <f>+'[1]Ejecucion Presupuestaria'!Q8</f>
        <v>24153131.690000001</v>
      </c>
      <c r="C24" s="34"/>
      <c r="D24" s="29"/>
      <c r="E24" s="30"/>
    </row>
    <row r="25" spans="1:5" x14ac:dyDescent="0.25">
      <c r="A25" s="31" t="s">
        <v>15</v>
      </c>
      <c r="B25" s="40">
        <f>+'[1]Activo Fijo'!D23+'[1]Pagos Anticipados '!L21</f>
        <v>2295400.0216666665</v>
      </c>
      <c r="C25" s="34"/>
      <c r="D25" s="29"/>
      <c r="E25" s="30"/>
    </row>
    <row r="26" spans="1:5" x14ac:dyDescent="0.25">
      <c r="A26" s="31" t="s">
        <v>16</v>
      </c>
      <c r="B26" s="32"/>
      <c r="C26" s="34"/>
      <c r="D26" s="29"/>
      <c r="E26" s="30"/>
    </row>
    <row r="27" spans="1:5" x14ac:dyDescent="0.25">
      <c r="A27" s="31" t="s">
        <v>17</v>
      </c>
      <c r="B27" s="33">
        <f>+'[1]Ejecucion Presupuestaria'!Q7-B28</f>
        <v>5164164.8600000003</v>
      </c>
      <c r="C27" s="34"/>
      <c r="D27" s="29"/>
      <c r="E27" s="30"/>
    </row>
    <row r="28" spans="1:5" x14ac:dyDescent="0.25">
      <c r="A28" s="31" t="s">
        <v>18</v>
      </c>
      <c r="B28" s="33">
        <f>+'[1]Ejecucion Presupuestaria'!J187</f>
        <v>498.14</v>
      </c>
      <c r="C28" s="34"/>
      <c r="D28" s="29"/>
      <c r="E28" s="30"/>
    </row>
    <row r="29" spans="1:5" x14ac:dyDescent="0.25">
      <c r="A29" s="28" t="s">
        <v>19</v>
      </c>
      <c r="B29" s="42">
        <f>SUM(B22:B28)</f>
        <v>104019395.24166666</v>
      </c>
      <c r="C29" s="37"/>
      <c r="D29" s="29"/>
      <c r="E29" s="30"/>
    </row>
    <row r="30" spans="1:5" x14ac:dyDescent="0.25">
      <c r="A30" s="38"/>
      <c r="B30" s="39"/>
      <c r="C30" s="34"/>
      <c r="D30" s="29"/>
      <c r="E30" s="30"/>
    </row>
    <row r="31" spans="1:5" x14ac:dyDescent="0.25">
      <c r="A31" s="31" t="s">
        <v>20</v>
      </c>
      <c r="B31" s="32" t="s">
        <v>21</v>
      </c>
      <c r="C31" s="34"/>
      <c r="D31" s="29"/>
      <c r="E31" s="30"/>
    </row>
    <row r="32" spans="1:5" x14ac:dyDescent="0.25">
      <c r="A32" s="38"/>
      <c r="C32" s="34"/>
      <c r="D32" s="29"/>
      <c r="E32" s="30"/>
    </row>
    <row r="33" spans="1:5" x14ac:dyDescent="0.25">
      <c r="A33" s="31" t="s">
        <v>22</v>
      </c>
      <c r="B33" s="32">
        <v>0</v>
      </c>
      <c r="C33" s="34">
        <f>+'[1]Ejecucion Presupuestaria'!Q9</f>
        <v>3866313.09</v>
      </c>
      <c r="D33" s="29"/>
      <c r="E33" s="30"/>
    </row>
    <row r="34" spans="1:5" x14ac:dyDescent="0.25">
      <c r="A34" s="38"/>
      <c r="C34" s="34">
        <f>+C32+C33</f>
        <v>3866313.09</v>
      </c>
      <c r="D34" s="29"/>
      <c r="E34" s="30"/>
    </row>
    <row r="35" spans="1:5" x14ac:dyDescent="0.25">
      <c r="A35" s="28" t="s">
        <v>23</v>
      </c>
      <c r="B35" s="43">
        <f>+B19-B29</f>
        <v>-21963682.13166666</v>
      </c>
      <c r="C35" s="34">
        <f>+B35-'[1]Flujo de Efectivo Mensual'!B56</f>
        <v>1570913.0683333389</v>
      </c>
      <c r="D35" s="29"/>
      <c r="E35" s="30"/>
    </row>
    <row r="36" spans="1:5" x14ac:dyDescent="0.25">
      <c r="A36" s="38"/>
      <c r="B36" s="39"/>
      <c r="C36" s="34"/>
      <c r="D36" s="29"/>
      <c r="E36" s="30"/>
    </row>
    <row r="37" spans="1:5" x14ac:dyDescent="0.25">
      <c r="A37" s="44" t="s">
        <v>24</v>
      </c>
      <c r="C37" s="34"/>
      <c r="D37" s="29"/>
      <c r="E37" s="30"/>
    </row>
    <row r="38" spans="1:5" x14ac:dyDescent="0.25">
      <c r="A38" s="31" t="s">
        <v>25</v>
      </c>
      <c r="B38" s="32">
        <v>0</v>
      </c>
      <c r="C38" s="34"/>
      <c r="D38" s="29"/>
      <c r="E38" s="30"/>
    </row>
    <row r="39" spans="1:5" x14ac:dyDescent="0.25">
      <c r="A39" s="31" t="s">
        <v>26</v>
      </c>
      <c r="B39" s="32">
        <v>0</v>
      </c>
      <c r="C39" s="34"/>
      <c r="D39" s="29"/>
      <c r="E39" s="30"/>
    </row>
    <row r="40" spans="1:5" ht="16.5" thickBot="1" x14ac:dyDescent="0.3">
      <c r="A40" s="45"/>
      <c r="B40" s="46">
        <v>0</v>
      </c>
      <c r="C40" s="34"/>
      <c r="D40" s="29"/>
      <c r="E40" s="30"/>
    </row>
    <row r="41" spans="1:5" ht="16.5" thickTop="1" x14ac:dyDescent="0.25">
      <c r="A41" s="38"/>
      <c r="C41" s="34"/>
      <c r="D41" s="29"/>
      <c r="E41" s="30"/>
    </row>
    <row r="42" spans="1:5" x14ac:dyDescent="0.25">
      <c r="A42" s="47"/>
      <c r="C42" s="34"/>
      <c r="D42" s="29"/>
      <c r="E42" s="30"/>
    </row>
    <row r="43" spans="1:5" x14ac:dyDescent="0.25">
      <c r="A43" s="47"/>
      <c r="C43" s="34"/>
      <c r="D43" s="29"/>
      <c r="E43" s="30"/>
    </row>
    <row r="44" spans="1:5" x14ac:dyDescent="0.25">
      <c r="A44" s="47"/>
      <c r="C44" s="34"/>
      <c r="D44" s="29"/>
      <c r="E44" s="30"/>
    </row>
    <row r="45" spans="1:5" x14ac:dyDescent="0.25">
      <c r="A45" s="47"/>
      <c r="C45" s="34"/>
      <c r="D45" s="29"/>
      <c r="E45" s="30"/>
    </row>
    <row r="46" spans="1:5" x14ac:dyDescent="0.25">
      <c r="C46" s="34"/>
      <c r="D46" s="29"/>
      <c r="E46" s="30"/>
    </row>
    <row r="47" spans="1:5" x14ac:dyDescent="0.25">
      <c r="A47" s="48" t="s">
        <v>27</v>
      </c>
      <c r="C47" s="49"/>
      <c r="D47" s="29"/>
      <c r="E47" s="30"/>
    </row>
    <row r="48" spans="1:5" x14ac:dyDescent="0.25">
      <c r="A48" s="50" t="s">
        <v>28</v>
      </c>
    </row>
  </sheetData>
  <mergeCells count="1">
    <mergeCell ref="A12:B1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4:M69"/>
  <sheetViews>
    <sheetView workbookViewId="0">
      <selection activeCell="B19" sqref="B19"/>
    </sheetView>
  </sheetViews>
  <sheetFormatPr baseColWidth="10" defaultColWidth="11.42578125" defaultRowHeight="15.75" x14ac:dyDescent="0.25"/>
  <cols>
    <col min="1" max="1" width="58.7109375" style="6" customWidth="1"/>
    <col min="2" max="2" width="21.42578125" style="5" customWidth="1"/>
    <col min="3" max="3" width="18.85546875" style="52" customWidth="1"/>
    <col min="4" max="5" width="18.85546875" style="30" hidden="1" customWidth="1"/>
    <col min="6" max="6" width="18.5703125" style="5" bestFit="1" customWidth="1"/>
    <col min="7" max="7" width="17.42578125" style="5" bestFit="1" customWidth="1"/>
    <col min="8" max="8" width="18.5703125" style="5" bestFit="1" customWidth="1"/>
    <col min="9" max="9" width="14.42578125" style="5" bestFit="1" customWidth="1"/>
    <col min="10" max="10" width="17.42578125" style="5" bestFit="1" customWidth="1"/>
    <col min="11" max="12" width="13.28515625" style="5" bestFit="1" customWidth="1"/>
    <col min="13" max="13" width="14.42578125" style="5" bestFit="1" customWidth="1"/>
    <col min="14" max="16384" width="11.42578125" style="6"/>
  </cols>
  <sheetData>
    <row r="4" spans="1:9" x14ac:dyDescent="0.25">
      <c r="A4" s="107" t="s">
        <v>29</v>
      </c>
      <c r="B4" s="107"/>
      <c r="C4" s="107"/>
    </row>
    <row r="5" spans="1:9" x14ac:dyDescent="0.25">
      <c r="A5" s="107" t="s">
        <v>30</v>
      </c>
      <c r="B5" s="107"/>
      <c r="C5" s="107"/>
    </row>
    <row r="6" spans="1:9" x14ac:dyDescent="0.25">
      <c r="A6" s="107" t="s">
        <v>31</v>
      </c>
      <c r="B6" s="107"/>
      <c r="C6" s="107"/>
    </row>
    <row r="7" spans="1:9" x14ac:dyDescent="0.25">
      <c r="A7" s="107" t="s">
        <v>32</v>
      </c>
      <c r="B7" s="107"/>
      <c r="C7" s="107"/>
    </row>
    <row r="8" spans="1:9" x14ac:dyDescent="0.25">
      <c r="A8" s="51"/>
    </row>
    <row r="9" spans="1:9" x14ac:dyDescent="0.25">
      <c r="A9" s="51"/>
      <c r="G9" s="30"/>
      <c r="H9" s="30"/>
      <c r="I9" s="30"/>
    </row>
    <row r="10" spans="1:9" x14ac:dyDescent="0.25">
      <c r="A10" s="53" t="s">
        <v>33</v>
      </c>
      <c r="F10" s="30"/>
      <c r="G10" s="30"/>
      <c r="H10" s="30"/>
      <c r="I10" s="30"/>
    </row>
    <row r="11" spans="1:9" x14ac:dyDescent="0.25">
      <c r="A11" s="54" t="s">
        <v>34</v>
      </c>
      <c r="B11" s="55">
        <v>0</v>
      </c>
      <c r="C11" s="56"/>
      <c r="F11" s="30"/>
      <c r="G11" s="30"/>
      <c r="H11" s="30"/>
      <c r="I11" s="30"/>
    </row>
    <row r="12" spans="1:9" x14ac:dyDescent="0.25">
      <c r="A12" s="54" t="s">
        <v>35</v>
      </c>
      <c r="B12" s="55">
        <v>0</v>
      </c>
      <c r="C12" s="56"/>
      <c r="F12" s="30"/>
      <c r="G12" s="30"/>
      <c r="H12" s="30"/>
      <c r="I12" s="30"/>
    </row>
    <row r="13" spans="1:9" x14ac:dyDescent="0.25">
      <c r="A13" s="54"/>
      <c r="B13" s="55">
        <f>+'[1]Ejecucion Presupuestaria'!G15</f>
        <v>33049853.879999999</v>
      </c>
      <c r="C13" s="57"/>
      <c r="D13" s="30">
        <f>+'[1]Ejecucion Presupuestaria'!G15</f>
        <v>33049853.879999999</v>
      </c>
      <c r="E13" s="30">
        <f>+'[1]Ejecucion Presupuestaria'!J16</f>
        <v>82055713.109999999</v>
      </c>
      <c r="F13" s="30"/>
      <c r="G13" s="30"/>
      <c r="H13" s="30"/>
      <c r="I13" s="30"/>
    </row>
    <row r="14" spans="1:9" x14ac:dyDescent="0.25">
      <c r="A14" s="54" t="s">
        <v>36</v>
      </c>
      <c r="B14" s="55">
        <f>+D14</f>
        <v>49005859.229999997</v>
      </c>
      <c r="C14" s="57"/>
      <c r="D14" s="30">
        <f>+'[1]Ejecucion Presupuestaria'!G14</f>
        <v>49005859.229999997</v>
      </c>
      <c r="E14" s="30">
        <f>+'[1]Ejecucion Presupuestaria'!J23</f>
        <v>105590308.31</v>
      </c>
      <c r="G14" s="30"/>
      <c r="H14" s="30"/>
      <c r="I14" s="30"/>
    </row>
    <row r="15" spans="1:9" x14ac:dyDescent="0.25">
      <c r="A15" s="54" t="s">
        <v>37</v>
      </c>
      <c r="B15" s="55"/>
      <c r="C15" s="57"/>
      <c r="E15" s="30">
        <f>+E13-E14</f>
        <v>-23534595.200000003</v>
      </c>
      <c r="F15" s="30"/>
      <c r="G15" s="30"/>
      <c r="H15" s="30"/>
      <c r="I15" s="30"/>
    </row>
    <row r="16" spans="1:9" x14ac:dyDescent="0.25">
      <c r="A16" s="54" t="s">
        <v>38</v>
      </c>
      <c r="B16" s="55"/>
      <c r="C16" s="57"/>
      <c r="E16" s="30">
        <f>+E15-B59</f>
        <v>0</v>
      </c>
      <c r="F16" s="30"/>
      <c r="G16" s="30"/>
      <c r="H16" s="30"/>
      <c r="I16" s="30"/>
    </row>
    <row r="17" spans="1:9" x14ac:dyDescent="0.25">
      <c r="A17" s="54" t="s">
        <v>39</v>
      </c>
      <c r="B17" s="55"/>
      <c r="C17" s="57"/>
      <c r="F17" s="30"/>
      <c r="G17" s="30"/>
      <c r="H17" s="30"/>
      <c r="I17" s="30"/>
    </row>
    <row r="18" spans="1:9" x14ac:dyDescent="0.25">
      <c r="A18" s="54" t="s">
        <v>40</v>
      </c>
      <c r="B18" s="55">
        <v>0</v>
      </c>
      <c r="C18" s="58"/>
      <c r="D18" s="30" t="e">
        <f>+'[1]Ejecucion Presupuestaria'!J13</f>
        <v>#REF!</v>
      </c>
      <c r="F18" s="30"/>
      <c r="G18" s="30"/>
      <c r="H18" s="30"/>
      <c r="I18" s="30"/>
    </row>
    <row r="19" spans="1:9" ht="31.5" x14ac:dyDescent="0.25">
      <c r="A19" s="54" t="s">
        <v>41</v>
      </c>
      <c r="B19" s="55">
        <v>0</v>
      </c>
      <c r="C19" s="57"/>
      <c r="F19" s="30"/>
      <c r="G19" s="30"/>
      <c r="H19" s="30"/>
      <c r="I19" s="30"/>
    </row>
    <row r="20" spans="1:9" x14ac:dyDescent="0.25">
      <c r="A20" s="54" t="s">
        <v>42</v>
      </c>
      <c r="B20" s="55">
        <f>+C20-D20</f>
        <v>-71150209.25</v>
      </c>
      <c r="C20" s="58"/>
      <c r="D20" s="30">
        <f>+'[1]Ejecucion Presupuestaria'!J24-'[1]Ejecucion Presupuestaria'!J83</f>
        <v>71150209.25</v>
      </c>
      <c r="F20" s="30"/>
      <c r="G20" s="30"/>
      <c r="H20" s="30"/>
      <c r="I20" s="30"/>
    </row>
    <row r="21" spans="1:9" x14ac:dyDescent="0.25">
      <c r="A21" s="54" t="s">
        <v>43</v>
      </c>
      <c r="B21" s="55">
        <f t="shared" ref="B21:B25" si="0">+C21-D21</f>
        <v>-1255991.28</v>
      </c>
      <c r="C21" s="58"/>
      <c r="D21" s="30">
        <f>+'[1]Ejecucion Presupuestaria'!J83</f>
        <v>1255991.28</v>
      </c>
      <c r="F21" s="30"/>
      <c r="G21" s="30"/>
      <c r="H21" s="30"/>
      <c r="I21" s="30"/>
    </row>
    <row r="22" spans="1:9" x14ac:dyDescent="0.25">
      <c r="A22" s="54" t="s">
        <v>44</v>
      </c>
      <c r="B22" s="55">
        <f t="shared" si="0"/>
        <v>0</v>
      </c>
      <c r="C22" s="57"/>
      <c r="F22" s="30"/>
      <c r="G22" s="30"/>
      <c r="H22" s="30"/>
      <c r="I22" s="30"/>
    </row>
    <row r="23" spans="1:9" x14ac:dyDescent="0.25">
      <c r="A23" s="54" t="s">
        <v>45</v>
      </c>
      <c r="B23" s="55">
        <f>+C23-D23</f>
        <v>-24153131.690000001</v>
      </c>
      <c r="C23" s="58"/>
      <c r="D23" s="30">
        <f>+'[1]Ejecucion Presupuestaria'!Q8</f>
        <v>24153131.690000001</v>
      </c>
      <c r="F23" s="30"/>
      <c r="G23" s="30"/>
      <c r="H23" s="30"/>
      <c r="I23" s="30"/>
    </row>
    <row r="24" spans="1:9" x14ac:dyDescent="0.25">
      <c r="A24" s="54" t="s">
        <v>46</v>
      </c>
      <c r="B24" s="55">
        <f t="shared" si="0"/>
        <v>0</v>
      </c>
      <c r="C24" s="57"/>
      <c r="F24" s="30"/>
      <c r="G24" s="30"/>
      <c r="H24" s="30"/>
      <c r="I24" s="30"/>
    </row>
    <row r="25" spans="1:9" x14ac:dyDescent="0.25">
      <c r="A25" s="54" t="s">
        <v>47</v>
      </c>
      <c r="B25" s="55">
        <f t="shared" si="0"/>
        <v>0</v>
      </c>
      <c r="C25" s="57"/>
      <c r="F25" s="30"/>
      <c r="G25" s="30"/>
      <c r="H25" s="30"/>
      <c r="I25" s="30"/>
    </row>
    <row r="26" spans="1:9" x14ac:dyDescent="0.25">
      <c r="A26" s="54" t="s">
        <v>48</v>
      </c>
      <c r="B26" s="55">
        <f>+C26-D26</f>
        <v>-5164663</v>
      </c>
      <c r="C26" s="57"/>
      <c r="D26" s="30">
        <f>'[1]Ejecucion Presupuestaria'!Q7</f>
        <v>5164663</v>
      </c>
      <c r="F26" s="30"/>
      <c r="G26" s="30"/>
      <c r="H26" s="30"/>
      <c r="I26" s="30"/>
    </row>
    <row r="27" spans="1:9" x14ac:dyDescent="0.25">
      <c r="A27" s="59" t="s">
        <v>49</v>
      </c>
      <c r="B27" s="60">
        <f>SUM(B11:B26)</f>
        <v>-19668282.109999999</v>
      </c>
      <c r="C27" s="61"/>
      <c r="F27" s="30"/>
      <c r="G27" s="30"/>
      <c r="H27" s="30"/>
      <c r="I27" s="30"/>
    </row>
    <row r="28" spans="1:9" x14ac:dyDescent="0.25">
      <c r="A28" s="62"/>
      <c r="B28" s="63"/>
      <c r="C28" s="64"/>
      <c r="F28" s="30"/>
      <c r="G28" s="30"/>
      <c r="H28" s="30"/>
      <c r="I28" s="30"/>
    </row>
    <row r="29" spans="1:9" x14ac:dyDescent="0.25">
      <c r="A29" s="65" t="s">
        <v>50</v>
      </c>
      <c r="B29" s="66"/>
      <c r="C29" s="67"/>
      <c r="F29" s="30"/>
      <c r="G29" s="30"/>
      <c r="H29" s="30"/>
      <c r="I29" s="30"/>
    </row>
    <row r="30" spans="1:9" hidden="1" x14ac:dyDescent="0.25">
      <c r="A30" s="68" t="s">
        <v>51</v>
      </c>
      <c r="B30" s="55">
        <v>0</v>
      </c>
      <c r="C30" s="69"/>
      <c r="F30" s="30"/>
      <c r="G30" s="30"/>
      <c r="H30" s="30"/>
      <c r="I30" s="30"/>
    </row>
    <row r="31" spans="1:9" hidden="1" x14ac:dyDescent="0.25">
      <c r="A31" s="54" t="s">
        <v>52</v>
      </c>
      <c r="B31" s="55">
        <v>0</v>
      </c>
      <c r="C31" s="69"/>
      <c r="F31" s="30"/>
      <c r="G31" s="30"/>
      <c r="H31" s="30"/>
      <c r="I31" s="30"/>
    </row>
    <row r="32" spans="1:9" ht="31.5" hidden="1" x14ac:dyDescent="0.25">
      <c r="A32" s="54" t="s">
        <v>53</v>
      </c>
      <c r="B32" s="55">
        <v>0</v>
      </c>
      <c r="C32" s="69"/>
      <c r="F32" s="30"/>
      <c r="G32" s="30"/>
      <c r="H32" s="30"/>
      <c r="I32" s="30"/>
    </row>
    <row r="33" spans="1:9" ht="31.5" hidden="1" x14ac:dyDescent="0.25">
      <c r="A33" s="54" t="s">
        <v>54</v>
      </c>
      <c r="B33" s="55">
        <v>0</v>
      </c>
      <c r="C33" s="69"/>
      <c r="F33" s="30"/>
      <c r="G33" s="30"/>
      <c r="H33" s="30"/>
      <c r="I33" s="30"/>
    </row>
    <row r="34" spans="1:9" ht="31.5" hidden="1" x14ac:dyDescent="0.25">
      <c r="A34" s="54" t="s">
        <v>55</v>
      </c>
      <c r="B34" s="55">
        <v>0</v>
      </c>
      <c r="C34" s="69"/>
      <c r="F34" s="30"/>
      <c r="G34" s="30"/>
      <c r="H34" s="30"/>
      <c r="I34" s="30"/>
    </row>
    <row r="35" spans="1:9" hidden="1" x14ac:dyDescent="0.25">
      <c r="A35" s="54" t="s">
        <v>40</v>
      </c>
      <c r="B35" s="55">
        <v>0</v>
      </c>
      <c r="C35" s="69"/>
      <c r="F35" s="30"/>
      <c r="G35" s="30"/>
      <c r="H35" s="30"/>
      <c r="I35" s="30"/>
    </row>
    <row r="36" spans="1:9" x14ac:dyDescent="0.25">
      <c r="A36" s="54" t="s">
        <v>56</v>
      </c>
      <c r="B36" s="55">
        <f>+C36-D36</f>
        <v>-3866313.09</v>
      </c>
      <c r="D36" s="30">
        <f>+'[1]Ejecucion Presupuestaria'!Q9</f>
        <v>3866313.09</v>
      </c>
      <c r="F36" s="70"/>
      <c r="G36" s="70"/>
      <c r="H36" s="70"/>
      <c r="I36" s="30"/>
    </row>
    <row r="37" spans="1:9" ht="31.5" hidden="1" x14ac:dyDescent="0.25">
      <c r="A37" s="54" t="s">
        <v>57</v>
      </c>
      <c r="B37" s="55">
        <v>0</v>
      </c>
      <c r="C37" s="71"/>
      <c r="F37" s="30"/>
      <c r="G37" s="30"/>
      <c r="H37" s="30"/>
      <c r="I37" s="30"/>
    </row>
    <row r="38" spans="1:9" ht="31.5" hidden="1" x14ac:dyDescent="0.25">
      <c r="A38" s="54" t="s">
        <v>58</v>
      </c>
      <c r="B38" s="55">
        <v>0</v>
      </c>
      <c r="C38" s="71"/>
      <c r="F38" s="30"/>
      <c r="G38" s="30"/>
      <c r="H38" s="30"/>
      <c r="I38" s="30"/>
    </row>
    <row r="39" spans="1:9" ht="31.5" hidden="1" x14ac:dyDescent="0.25">
      <c r="A39" s="54" t="s">
        <v>59</v>
      </c>
      <c r="B39" s="55">
        <v>0</v>
      </c>
      <c r="C39" s="71"/>
      <c r="F39" s="30"/>
      <c r="G39" s="30"/>
      <c r="H39" s="30"/>
      <c r="I39" s="30"/>
    </row>
    <row r="40" spans="1:9" ht="31.5" hidden="1" x14ac:dyDescent="0.25">
      <c r="A40" s="54" t="s">
        <v>60</v>
      </c>
      <c r="B40" s="55">
        <v>0</v>
      </c>
      <c r="C40" s="71"/>
      <c r="F40" s="30"/>
      <c r="G40" s="30"/>
      <c r="H40" s="30"/>
      <c r="I40" s="30"/>
    </row>
    <row r="41" spans="1:9" hidden="1" x14ac:dyDescent="0.25">
      <c r="A41" s="54" t="s">
        <v>61</v>
      </c>
      <c r="B41" s="55">
        <v>0</v>
      </c>
      <c r="C41" s="71"/>
      <c r="F41" s="30"/>
      <c r="G41" s="30"/>
      <c r="H41" s="30"/>
      <c r="I41" s="30"/>
    </row>
    <row r="42" spans="1:9" hidden="1" x14ac:dyDescent="0.25">
      <c r="A42" s="54" t="s">
        <v>48</v>
      </c>
      <c r="B42" s="72">
        <v>0</v>
      </c>
      <c r="C42" s="73"/>
      <c r="F42" s="30"/>
      <c r="G42" s="30"/>
      <c r="H42" s="30"/>
      <c r="I42" s="30"/>
    </row>
    <row r="43" spans="1:9" x14ac:dyDescent="0.25">
      <c r="A43" s="65" t="s">
        <v>62</v>
      </c>
      <c r="B43" s="74">
        <f>SUM(B30:B42)</f>
        <v>-3866313.09</v>
      </c>
      <c r="C43" s="75"/>
      <c r="F43" s="30"/>
      <c r="G43" s="30"/>
      <c r="H43" s="30"/>
      <c r="I43" s="30"/>
    </row>
    <row r="44" spans="1:9" x14ac:dyDescent="0.25">
      <c r="A44" s="62"/>
      <c r="B44" s="63"/>
      <c r="C44" s="76"/>
      <c r="D44" s="30">
        <f>SUM(D20:D43)</f>
        <v>105590308.31</v>
      </c>
      <c r="F44" s="30"/>
      <c r="G44" s="30"/>
      <c r="H44" s="30"/>
      <c r="I44" s="30"/>
    </row>
    <row r="45" spans="1:9" x14ac:dyDescent="0.25">
      <c r="A45" s="65" t="s">
        <v>63</v>
      </c>
      <c r="B45" s="66"/>
      <c r="C45" s="67"/>
      <c r="D45" s="30">
        <f>+'[1]Ejecucion Presupuestaria'!Q10</f>
        <v>105590308.31</v>
      </c>
      <c r="E45" s="30">
        <f>+'[1]Ejecucion Presupuestaria'!J23</f>
        <v>105590308.31</v>
      </c>
      <c r="F45" s="30"/>
      <c r="G45" s="30"/>
      <c r="H45" s="30"/>
      <c r="I45" s="30"/>
    </row>
    <row r="46" spans="1:9" hidden="1" x14ac:dyDescent="0.25">
      <c r="A46" s="54" t="s">
        <v>64</v>
      </c>
      <c r="B46" s="55">
        <v>0</v>
      </c>
      <c r="C46" s="67"/>
      <c r="F46" s="30"/>
      <c r="G46" s="30"/>
      <c r="H46" s="30"/>
      <c r="I46" s="30"/>
    </row>
    <row r="47" spans="1:9" hidden="1" x14ac:dyDescent="0.25">
      <c r="A47" s="54" t="s">
        <v>65</v>
      </c>
      <c r="B47" s="55">
        <v>0</v>
      </c>
      <c r="C47" s="67"/>
      <c r="F47" s="30"/>
      <c r="G47" s="30"/>
      <c r="H47" s="30"/>
      <c r="I47" s="30"/>
    </row>
    <row r="48" spans="1:9" hidden="1" x14ac:dyDescent="0.25">
      <c r="A48" s="54" t="s">
        <v>66</v>
      </c>
      <c r="B48" s="55">
        <v>0</v>
      </c>
      <c r="C48" s="67"/>
      <c r="F48" s="30"/>
      <c r="G48" s="30"/>
      <c r="H48" s="30"/>
      <c r="I48" s="30"/>
    </row>
    <row r="49" spans="1:9" ht="31.5" hidden="1" x14ac:dyDescent="0.25">
      <c r="A49" s="54" t="s">
        <v>67</v>
      </c>
      <c r="B49" s="55">
        <v>0</v>
      </c>
      <c r="C49" s="67"/>
      <c r="F49" s="30"/>
      <c r="G49" s="30"/>
      <c r="H49" s="30"/>
      <c r="I49" s="30"/>
    </row>
    <row r="50" spans="1:9" hidden="1" x14ac:dyDescent="0.25">
      <c r="A50" s="54" t="s">
        <v>40</v>
      </c>
      <c r="B50" s="55">
        <v>0</v>
      </c>
      <c r="C50" s="67"/>
      <c r="F50" s="30"/>
      <c r="G50" s="30"/>
      <c r="H50" s="30"/>
      <c r="I50" s="30"/>
    </row>
    <row r="51" spans="1:9" ht="31.5" hidden="1" x14ac:dyDescent="0.25">
      <c r="A51" s="54" t="s">
        <v>68</v>
      </c>
      <c r="B51" s="55">
        <v>0</v>
      </c>
      <c r="C51" s="67"/>
      <c r="F51" s="30"/>
      <c r="G51" s="30"/>
      <c r="H51" s="30"/>
      <c r="I51" s="30"/>
    </row>
    <row r="52" spans="1:9" ht="31.5" hidden="1" x14ac:dyDescent="0.25">
      <c r="A52" s="54" t="s">
        <v>69</v>
      </c>
      <c r="B52" s="55">
        <v>0</v>
      </c>
      <c r="C52" s="67"/>
      <c r="F52" s="30"/>
      <c r="G52" s="30"/>
      <c r="H52" s="30"/>
      <c r="I52" s="30"/>
    </row>
    <row r="53" spans="1:9" hidden="1" x14ac:dyDescent="0.25">
      <c r="A53" s="54" t="s">
        <v>70</v>
      </c>
      <c r="B53" s="55">
        <v>0</v>
      </c>
      <c r="C53" s="67"/>
      <c r="F53" s="30"/>
      <c r="G53" s="30"/>
      <c r="H53" s="30"/>
      <c r="I53" s="30"/>
    </row>
    <row r="54" spans="1:9" hidden="1" x14ac:dyDescent="0.25">
      <c r="A54" s="54" t="s">
        <v>71</v>
      </c>
      <c r="B54" s="55">
        <v>0</v>
      </c>
      <c r="C54" s="67"/>
      <c r="F54" s="30"/>
      <c r="G54" s="30"/>
      <c r="H54" s="30"/>
      <c r="I54" s="30"/>
    </row>
    <row r="55" spans="1:9" ht="31.5" hidden="1" x14ac:dyDescent="0.25">
      <c r="A55" s="54" t="s">
        <v>72</v>
      </c>
      <c r="B55" s="55">
        <v>0</v>
      </c>
      <c r="C55" s="67"/>
      <c r="F55" s="30"/>
      <c r="G55" s="30"/>
      <c r="H55" s="30"/>
      <c r="I55" s="30"/>
    </row>
    <row r="56" spans="1:9" hidden="1" x14ac:dyDescent="0.25">
      <c r="A56" s="54" t="s">
        <v>73</v>
      </c>
      <c r="B56" s="72">
        <v>0</v>
      </c>
      <c r="C56" s="67"/>
      <c r="F56" s="30"/>
      <c r="G56" s="30"/>
      <c r="H56" s="30"/>
      <c r="I56" s="30"/>
    </row>
    <row r="57" spans="1:9" x14ac:dyDescent="0.25">
      <c r="A57" s="65" t="s">
        <v>74</v>
      </c>
      <c r="B57" s="60">
        <f>+B46+B47+B48+B49+B50-B51-B52-B53-B54-B55-B56</f>
        <v>0</v>
      </c>
      <c r="C57" s="67"/>
      <c r="D57" s="30">
        <f>+D44-D45</f>
        <v>0</v>
      </c>
      <c r="F57" s="30"/>
      <c r="G57" s="30"/>
      <c r="H57" s="30"/>
      <c r="I57" s="30"/>
    </row>
    <row r="58" spans="1:9" x14ac:dyDescent="0.25">
      <c r="A58" s="62"/>
      <c r="C58" s="67"/>
      <c r="D58" s="30">
        <f>+D13+D14+D15-D44</f>
        <v>-23534595.200000003</v>
      </c>
      <c r="F58" s="30"/>
      <c r="G58" s="30"/>
      <c r="H58" s="30"/>
      <c r="I58" s="30"/>
    </row>
    <row r="59" spans="1:9" ht="31.5" x14ac:dyDescent="0.25">
      <c r="A59" s="54" t="s">
        <v>75</v>
      </c>
      <c r="B59" s="55">
        <f>+B27+B43</f>
        <v>-23534595.199999999</v>
      </c>
      <c r="C59" s="67"/>
      <c r="E59" s="30">
        <f t="shared" ref="E59" si="1">+D59-B59</f>
        <v>23534595.199999999</v>
      </c>
      <c r="F59" s="30"/>
      <c r="G59" s="30"/>
      <c r="H59" s="30"/>
      <c r="I59" s="30"/>
    </row>
    <row r="60" spans="1:9" x14ac:dyDescent="0.25">
      <c r="A60" s="54" t="s">
        <v>76</v>
      </c>
      <c r="B60" s="72">
        <f>'[1]Efectivo y Equivalente a efecti'!P37</f>
        <v>72845638.5</v>
      </c>
      <c r="C60" s="67"/>
      <c r="D60" s="30" t="s">
        <v>77</v>
      </c>
      <c r="F60" s="30"/>
      <c r="G60" s="30"/>
      <c r="H60" s="30"/>
      <c r="I60" s="30"/>
    </row>
    <row r="61" spans="1:9" x14ac:dyDescent="0.25">
      <c r="A61" s="59" t="s">
        <v>78</v>
      </c>
      <c r="B61" s="60">
        <f>B59+B60</f>
        <v>49311043.299999997</v>
      </c>
      <c r="C61" s="67"/>
      <c r="D61" s="30" t="s">
        <v>79</v>
      </c>
      <c r="F61" s="30"/>
      <c r="G61" s="30"/>
      <c r="H61" s="30"/>
      <c r="I61" s="30"/>
    </row>
    <row r="62" spans="1:9" x14ac:dyDescent="0.25">
      <c r="C62" s="67"/>
      <c r="E62" s="77"/>
      <c r="F62" s="30"/>
      <c r="G62" s="30"/>
      <c r="H62" s="30"/>
      <c r="I62" s="30"/>
    </row>
    <row r="63" spans="1:9" x14ac:dyDescent="0.25">
      <c r="B63" s="18"/>
      <c r="C63" s="67"/>
      <c r="D63" s="6"/>
      <c r="E63" s="78"/>
      <c r="F63" s="30"/>
      <c r="G63" s="30"/>
      <c r="H63" s="30"/>
      <c r="I63" s="30"/>
    </row>
    <row r="64" spans="1:9" x14ac:dyDescent="0.25">
      <c r="C64" s="67"/>
      <c r="E64" s="78"/>
      <c r="F64" s="30"/>
      <c r="G64" s="30"/>
      <c r="H64" s="30"/>
      <c r="I64" s="30"/>
    </row>
    <row r="65" spans="1:9" x14ac:dyDescent="0.25">
      <c r="C65" s="67"/>
      <c r="E65" s="78"/>
      <c r="F65" s="30"/>
      <c r="G65" s="30"/>
      <c r="H65" s="30"/>
      <c r="I65" s="30"/>
    </row>
    <row r="66" spans="1:9" x14ac:dyDescent="0.25">
      <c r="F66" s="30"/>
      <c r="G66" s="30"/>
      <c r="H66" s="30"/>
      <c r="I66" s="30"/>
    </row>
    <row r="68" spans="1:9" x14ac:dyDescent="0.25">
      <c r="A68" s="48" t="s">
        <v>27</v>
      </c>
    </row>
    <row r="69" spans="1:9" x14ac:dyDescent="0.25">
      <c r="A69" s="50" t="s">
        <v>28</v>
      </c>
    </row>
  </sheetData>
  <mergeCells count="4">
    <mergeCell ref="A4:C4"/>
    <mergeCell ref="A5:C5"/>
    <mergeCell ref="A6:C6"/>
    <mergeCell ref="A7:C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Balance General</vt:lpstr>
      <vt:lpstr>Estado de Rendimiento</vt:lpstr>
      <vt:lpstr>Estado Flujo de Efectivo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dcterms:created xsi:type="dcterms:W3CDTF">2023-10-05T14:52:59Z</dcterms:created>
  <dcterms:modified xsi:type="dcterms:W3CDTF">2023-10-20T19:26:59Z</dcterms:modified>
</cp:coreProperties>
</file>